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стоки 2011" sheetId="1" r:id="rId1"/>
    <sheet name="вода 2011" sheetId="2" r:id="rId2"/>
    <sheet name="каллораж" sheetId="3" r:id="rId3"/>
    <sheet name="тепло 1 стр" sheetId="4" r:id="rId4"/>
  </sheets>
  <definedNames/>
  <calcPr fullCalcOnLoad="1"/>
</workbook>
</file>

<file path=xl/sharedStrings.xml><?xml version="1.0" encoding="utf-8"?>
<sst xmlns="http://schemas.openxmlformats.org/spreadsheetml/2006/main" count="780" uniqueCount="472">
  <si>
    <t>Расчет расходов на услуги водоотведения (сбор стоков) ООО "Санаторий "Кисегач" на 2011 год.</t>
  </si>
  <si>
    <t>Наименование статей затрат</t>
  </si>
  <si>
    <t>единица измерения</t>
  </si>
  <si>
    <t>Вариант предприятия</t>
  </si>
  <si>
    <t>Вариант к утверждению</t>
  </si>
  <si>
    <t>Уд.вес затрат, %</t>
  </si>
  <si>
    <t>Примечание</t>
  </si>
  <si>
    <t>Тариф (без учета НДС) в т.ч.:</t>
  </si>
  <si>
    <t>руб/м.куб.</t>
  </si>
  <si>
    <t>Рост к действующему тарифу 15%</t>
  </si>
  <si>
    <t>Тариф по сбору стоков</t>
  </si>
  <si>
    <t>Пропущено сточных вод</t>
  </si>
  <si>
    <t>тыс.м.куб.</t>
  </si>
  <si>
    <t>Доходы от реализации услуг</t>
  </si>
  <si>
    <t>тыс.руб.</t>
  </si>
  <si>
    <t>Себестоимость услуг</t>
  </si>
  <si>
    <t>Себестоимость 1 м.куб.</t>
  </si>
  <si>
    <t>Прибыль, в т.ч.</t>
  </si>
  <si>
    <t>на развитие производства</t>
  </si>
  <si>
    <t>на прочие цели</t>
  </si>
  <si>
    <t>налог на прибыль</t>
  </si>
  <si>
    <t xml:space="preserve">Рентабельность </t>
  </si>
  <si>
    <t>%</t>
  </si>
  <si>
    <t>Электроэнергия</t>
  </si>
  <si>
    <t>Тариф на электрическую энергию</t>
  </si>
  <si>
    <t>отклонения от варианта предприятия</t>
  </si>
  <si>
    <t>тыс.кВт.ч</t>
  </si>
  <si>
    <t xml:space="preserve">Объем электроэнергии </t>
  </si>
  <si>
    <t>кВт*ч/м.куб.</t>
  </si>
  <si>
    <t>Ремонт и ТО</t>
  </si>
  <si>
    <t>Зарплата основных рабочих</t>
  </si>
  <si>
    <t>Средняя зарплата 1 работающего</t>
  </si>
  <si>
    <t>Численность основных работающих</t>
  </si>
  <si>
    <t>чел</t>
  </si>
  <si>
    <t>руб.</t>
  </si>
  <si>
    <t>Соц. отчисления</t>
  </si>
  <si>
    <t>Затраты на очистку стоков ГУП Санаторий "Еловое"</t>
  </si>
  <si>
    <t>14,11 х 217,4344</t>
  </si>
  <si>
    <t>Итого</t>
  </si>
  <si>
    <t>Цеховые расходы и общехозяйственные расходы</t>
  </si>
  <si>
    <t>Всего</t>
  </si>
  <si>
    <t>Структура:</t>
  </si>
  <si>
    <t xml:space="preserve">                      : 3гр. - 2,6% (5,3тыс.м.куб.)</t>
  </si>
  <si>
    <t>Потребители: 1гр. - 13,0% (25,9тыс.м.куб.)</t>
  </si>
  <si>
    <t>Собственное потребления: 84,4% (168,8тыс.м.куб.)</t>
  </si>
  <si>
    <t>Тариф по сбору стоков 2,25руб/м.куб. согласован с Администрацией Чебаркульского городского округа</t>
  </si>
  <si>
    <t>руб./м.куб.</t>
  </si>
  <si>
    <t>руб./кВт. Ч</t>
  </si>
  <si>
    <t>Уд. расход эл.энергии</t>
  </si>
  <si>
    <t>Расчет расходов на услуги водоснабжения ООО "Санаторий "Кисегач" на 2011 год.</t>
  </si>
  <si>
    <t>Тариф по транспортированию воды</t>
  </si>
  <si>
    <t>Объем полезного отпуска</t>
  </si>
  <si>
    <t>Аренда ОФ</t>
  </si>
  <si>
    <t>Рост по статьям, %</t>
  </si>
  <si>
    <t>Затраты на покупную воду от ГУП Санаторий "Еловое"</t>
  </si>
  <si>
    <t>Тариф по транспортировке воды 5,36руб/м.куб. согласован с Администрацией Чебаркульского городского округа</t>
  </si>
  <si>
    <t>Потребители: 1гр. - 15,2% (25,9тыс.м.куб.)</t>
  </si>
  <si>
    <t xml:space="preserve">                      : 3гр. - 3,1% (5,3тыс.м.куб.)</t>
  </si>
  <si>
    <t>Собственное потребления: 81,6% (138,8тыс.м.куб.)</t>
  </si>
  <si>
    <t>п/п</t>
  </si>
  <si>
    <t>Статьи затрат</t>
  </si>
  <si>
    <t>Ед.изм.</t>
  </si>
  <si>
    <t>Данные предприятия</t>
  </si>
  <si>
    <t>Отклонен ие по статьям</t>
  </si>
  <si>
    <t>Тариф</t>
  </si>
  <si>
    <t>1</t>
  </si>
  <si>
    <t>3</t>
  </si>
  <si>
    <t>4</t>
  </si>
  <si>
    <t>5</t>
  </si>
  <si>
    <t>6</t>
  </si>
  <si>
    <t>7</t>
  </si>
  <si>
    <t>9</t>
  </si>
  <si>
    <t>10</t>
  </si>
  <si>
    <t>11</t>
  </si>
  <si>
    <t>12</t>
  </si>
  <si>
    <t>13</t>
  </si>
  <si>
    <t>14</t>
  </si>
  <si>
    <t>15</t>
  </si>
  <si>
    <t>Выработка т/энергии</t>
  </si>
  <si>
    <t>Гкял</t>
  </si>
  <si>
    <t>23 208,50</t>
  </si>
  <si>
    <t>18 230,00</t>
  </si>
  <si>
    <t>-21,45</t>
  </si>
  <si>
    <t>0,00</t>
  </si>
  <si>
    <t>4 978,50</t>
  </si>
  <si>
    <t>на природном газе</t>
  </si>
  <si>
    <t>Гкал</t>
  </si>
  <si>
    <t>2</t>
  </si>
  <si>
    <t>с/нужды</t>
  </si>
  <si>
    <t>520,00</t>
  </si>
  <si>
    <t>2,24</t>
  </si>
  <si>
    <t>2,85</t>
  </si>
  <si>
    <t>Покупка тепловой</t>
  </si>
  <si>
    <t>-100,00</t>
  </si>
  <si>
    <t>энергии</t>
  </si>
  <si>
    <t>Отпуск в сеть</t>
  </si>
  <si>
    <t>22 688,50</t>
  </si>
  <si>
    <t>17 710,00</t>
  </si>
  <si>
    <t>-21,94</t>
  </si>
  <si>
    <t>Потери в сетях</t>
  </si>
  <si>
    <t>1 859,50</t>
  </si>
  <si>
    <t>8,20</t>
  </si>
  <si>
    <t>10,50</t>
  </si>
  <si>
    <t>Полезный отпуск</t>
  </si>
  <si>
    <t>20 829,00</t>
  </si>
  <si>
    <t>17 892,90</t>
  </si>
  <si>
    <t>-14,10</t>
  </si>
  <si>
    <t>20 829,0(1</t>
  </si>
  <si>
    <t>2 936,10</t>
  </si>
  <si>
    <t>Топливо</t>
  </si>
  <si>
    <t>-</t>
  </si>
  <si>
    <t>Природный газ</t>
  </si>
  <si>
    <t>Удельная норма расхода условного топлива</t>
  </si>
  <si>
    <t>кгу.т./Гкал</t>
  </si>
  <si>
    <t>157,00</t>
  </si>
  <si>
    <t>171,00</t>
  </si>
  <si>
    <t>8,92</t>
  </si>
  <si>
    <t>-14,00</t>
  </si>
  <si>
    <t>Топлив. коэффициент</t>
  </si>
  <si>
    <t>1,129</t>
  </si>
  <si>
    <t>1.129</t>
  </si>
  <si>
    <t>Расход натурального топлива</t>
  </si>
  <si>
    <t>3 227,40</t>
  </si>
  <si>
    <t>2 761,14</t>
  </si>
  <si>
    <t>-14,45</t>
  </si>
  <si>
    <t>466,26</t>
  </si>
  <si>
    <t>Цена топлива</t>
  </si>
  <si>
    <t>руб/тыс.мЗ</t>
  </si>
  <si>
    <t>2 781,07</t>
  </si>
  <si>
    <t>3 781,38</t>
  </si>
  <si>
    <t>35,97</t>
  </si>
  <si>
    <t>3 180,15</t>
  </si>
  <si>
    <t>14.35</t>
  </si>
  <si>
    <t>-601,23</t>
  </si>
  <si>
    <t>364,12</t>
  </si>
  <si>
    <t>387,79</t>
  </si>
  <si>
    <t>6,50</t>
  </si>
  <si>
    <t>418,74</t>
  </si>
  <si>
    <t>15.00</t>
  </si>
  <si>
    <t>30,95</t>
  </si>
  <si>
    <t>8</t>
  </si>
  <si>
    <t>Удельная норма расхода эл.энергии</t>
  </si>
  <si>
    <t>22,00</t>
  </si>
  <si>
    <t>28,01</t>
  </si>
  <si>
    <t>27,32</t>
  </si>
  <si>
    <t>-6,01</t>
  </si>
  <si>
    <t>Общий объем, включая э/энергию по нерегулируемым ценам</t>
  </si>
  <si>
    <t>510,59</t>
  </si>
  <si>
    <t>. (1,00</t>
  </si>
  <si>
    <t>-510.59</t>
  </si>
  <si>
    <t>В том числе:</t>
  </si>
  <si>
    <t>Э/энергия по регулируемым ценам</t>
  </si>
  <si>
    <t>0.00</t>
  </si>
  <si>
    <t>510.59</t>
  </si>
  <si>
    <t>доля э/энергии по регулируемым ценам, %</t>
  </si>
  <si>
    <t>100,00</t>
  </si>
  <si>
    <t>НН (0,4 кВ и ниже)</t>
  </si>
  <si>
    <t>Расход эл.энергии</t>
  </si>
  <si>
    <t>тыс.кВт/ч</t>
  </si>
  <si>
    <t>Цена эл.энергии</t>
  </si>
  <si>
    <t>3.4356</t>
  </si>
  <si>
    <t>4,4218</t>
  </si>
  <si>
    <t>28,71</t>
  </si>
  <si>
    <t>4.42</t>
  </si>
  <si>
    <t>Э/энергия по нерегулируемым ценам</t>
  </si>
  <si>
    <t>-510,59</t>
  </si>
  <si>
    <t>■ 100,00</t>
  </si>
  <si>
    <t>-4,42</t>
  </si>
  <si>
    <t>Число часов использования мощности</t>
  </si>
  <si>
    <t>часы</t>
  </si>
  <si>
    <t>5 000,00</t>
  </si>
  <si>
    <t>5 000.00</t>
  </si>
  <si>
    <t>Вода</t>
  </si>
  <si>
    <t>Удельная норма расхода воды</t>
  </si>
  <si>
    <t>мЗ/Гкал</t>
  </si>
  <si>
    <t>0.10</t>
  </si>
  <si>
    <t>0.12</t>
  </si>
  <si>
    <t>20.00</t>
  </si>
  <si>
    <t>0,10</t>
  </si>
  <si>
    <t>0.0(1</t>
  </si>
  <si>
    <t>-0,02</t>
  </si>
  <si>
    <t>Расход воды</t>
  </si>
  <si>
    <t>гыс мЗ</t>
  </si>
  <si>
    <t>2,32</t>
  </si>
  <si>
    <t>2,19</t>
  </si>
  <si>
    <t>-5,60</t>
  </si>
  <si>
    <t>0,13</t>
  </si>
  <si>
    <t>Цена воды</t>
  </si>
  <si>
    <t>руб/мЗ</t>
  </si>
  <si>
    <t>6,04</t>
  </si>
  <si>
    <t>10,95</t>
  </si>
  <si>
    <t>81.29</t>
  </si>
  <si>
    <t>6.9*</t>
  </si>
  <si>
    <t>15,07</t>
  </si>
  <si>
    <t>-4,00</t>
  </si>
  <si>
    <t>Затраты</t>
  </si>
  <si>
    <t>Топливо, в т.ч.</t>
  </si>
  <si>
    <t>Тыс.руб</t>
  </si>
  <si>
    <t>8 975,63</t>
  </si>
  <si>
    <t>10 440,92</t>
  </si>
  <si>
    <t>16,33</t>
  </si>
  <si>
    <t>10 263,62</t>
  </si>
  <si>
    <t>14,35</t>
  </si>
  <si>
    <t>-177,30</t>
  </si>
  <si>
    <t>65.19</t>
  </si>
  <si>
    <t>природный газ</t>
  </si>
  <si>
    <t>1 754,18</t>
  </si>
  <si>
    <t>2 257,73</t>
  </si>
  <si>
    <t>2 257,7.1</t>
  </si>
  <si>
    <t>14,34</t>
  </si>
  <si>
    <t>по регулируемой цене</t>
  </si>
  <si>
    <t>НН</t>
  </si>
  <si>
    <t>Тыс. руб</t>
  </si>
  <si>
    <t>2 257.73</t>
  </si>
  <si>
    <t>по нерегулируемой йене</t>
  </si>
  <si>
    <t>-2 257,73</t>
  </si>
  <si>
    <t>Тыс руб</t>
  </si>
  <si>
    <t>14,01</t>
  </si>
  <si>
    <t>23,98</t>
  </si>
  <si>
    <t>71,16</t>
  </si>
  <si>
    <t>16.12</t>
  </si>
  <si>
    <t>15,06</t>
  </si>
  <si>
    <t>-7,86</t>
  </si>
  <si>
    <t>Материалы</t>
  </si>
  <si>
    <t>14,63</t>
  </si>
  <si>
    <t>32,85</t>
  </si>
  <si>
    <t>124,54</t>
  </si>
  <si>
    <t>6,97</t>
  </si>
  <si>
    <t>-17,20</t>
  </si>
  <si>
    <t>Затраты на оплату труда</t>
  </si>
  <si>
    <t>1 247.69</t>
  </si>
  <si>
    <t>1 569,60</t>
  </si>
  <si>
    <t>25,80</t>
  </si>
  <si>
    <t>1 338,77</t>
  </si>
  <si>
    <t>7.30</t>
  </si>
  <si>
    <t>-230.83</t>
  </si>
  <si>
    <t>8,50</t>
  </si>
  <si>
    <t>Средняя зарплата ОПР</t>
  </si>
  <si>
    <t>руб ./чел</t>
  </si>
  <si>
    <t>8 317.93</t>
  </si>
  <si>
    <t>8 175,00</t>
  </si>
  <si>
    <t>-1,72</t>
  </si>
  <si>
    <t>8 925,13</t>
  </si>
  <si>
    <t>7,30</t>
  </si>
  <si>
    <t>750,13</t>
  </si>
  <si>
    <t>Численность</t>
  </si>
  <si>
    <t>12,50</t>
  </si>
  <si>
    <t>12.50</t>
  </si>
  <si>
    <t>16,00</t>
  </si>
  <si>
    <t>28,00</t>
  </si>
  <si>
    <t>-3,50</t>
  </si>
  <si>
    <t>Начисления на оплату труда</t>
  </si>
  <si>
    <t>Гыс руб</t>
  </si>
  <si>
    <t>348,10</t>
  </si>
  <si>
    <t>411.24</t>
  </si>
  <si>
    <t>18.14</t>
  </si>
  <si>
    <t>455,18</t>
  </si>
  <si>
    <t>30.76</t>
  </si>
  <si>
    <t>43,94</t>
  </si>
  <si>
    <t>2,89</t>
  </si>
  <si>
    <t>16</t>
  </si>
  <si>
    <t>Амортизация</t>
  </si>
  <si>
    <t>229,60</t>
  </si>
  <si>
    <t>229.60</t>
  </si>
  <si>
    <t>302.84</t>
  </si>
  <si>
    <t>31.90</t>
  </si>
  <si>
    <t>■73,24</t>
  </si>
  <si>
    <t>1.46</t>
  </si>
  <si>
    <t>17</t>
  </si>
  <si>
    <t>Затраты производст. характера, в т.ч.:</t>
  </si>
  <si>
    <t>674,07</t>
  </si>
  <si>
    <t>949,32</t>
  </si>
  <si>
    <t>40.83</t>
  </si>
  <si>
    <t>721,25</t>
  </si>
  <si>
    <t>7.00</t>
  </si>
  <si>
    <t>-228,07</t>
  </si>
  <si>
    <t>4,58</t>
  </si>
  <si>
    <t>сод. оборуд.</t>
  </si>
  <si>
    <t>163,33</t>
  </si>
  <si>
    <t>323,15</t>
  </si>
  <si>
    <t>97.8.5</t>
  </si>
  <si>
    <t>174,76</t>
  </si>
  <si>
    <t>7,00</t>
  </si>
  <si>
    <t>-148.39</t>
  </si>
  <si>
    <t>затраты на ремонт</t>
  </si>
  <si>
    <t>510.74</t>
  </si>
  <si>
    <t>626.17</t>
  </si>
  <si>
    <t>22,60</t>
  </si>
  <si>
    <t>546.49</t>
  </si>
  <si>
    <t>-79.68</t>
  </si>
  <si>
    <t>сод. транспорта</t>
  </si>
  <si>
    <t>ООО</t>
  </si>
  <si>
    <t>-100.00</t>
  </si>
  <si>
    <t>.100,00</t>
  </si>
  <si>
    <t>1S</t>
  </si>
  <si>
    <t>37.45</t>
  </si>
  <si>
    <t>102,91</t>
  </si>
  <si>
    <t>217,13</t>
  </si>
  <si>
    <t>3472</t>
  </si>
  <si>
    <t>-68,19</t>
  </si>
  <si>
    <t>0,22</t>
  </si>
  <si>
    <t>оплата труда</t>
  </si>
  <si>
    <t>81,51</t>
  </si>
  <si>
    <t>-81,51</t>
  </si>
  <si>
    <t>Средняя зарплата</t>
  </si>
  <si>
    <t>руб /чел</t>
  </si>
  <si>
    <t>6 792,50</t>
  </si>
  <si>
    <t>1,00</t>
  </si>
  <si>
    <t>21,40</t>
  </si>
  <si>
    <t>-21,40</t>
  </si>
  <si>
    <t>другие расходы</t>
  </si>
  <si>
    <t>32,45</t>
  </si>
  <si>
    <t>•100,00</t>
  </si>
  <si>
    <t>34,72</t>
  </si>
  <si>
    <t>19</t>
  </si>
  <si>
    <t>110,61</t>
  </si>
  <si>
    <t>189,06</t>
  </si>
  <si>
    <t>70,92</t>
  </si>
  <si>
    <t>118,35</t>
  </si>
  <si>
    <t>-70,71</t>
  </si>
  <si>
    <t>0,75</t>
  </si>
  <si>
    <t>130.34</t>
  </si>
  <si>
    <t>-130.34</t>
  </si>
  <si>
    <t>План (тариф) 2010 год</t>
  </si>
  <si>
    <t>Факт 2010 год</t>
  </si>
  <si>
    <t>Расчет затрат на производство тепловой энергии , вырабатываемой котельными                                                   ООО "Санаторий "Кисегач"</t>
  </si>
  <si>
    <t>Регулируемый период 2011 год</t>
  </si>
  <si>
    <t>руб./чел.</t>
  </si>
  <si>
    <t>434,47</t>
  </si>
  <si>
    <t>чел.</t>
  </si>
  <si>
    <t>25,00</t>
  </si>
  <si>
    <t>34 15</t>
  </si>
  <si>
    <t>-34,15</t>
  </si>
  <si>
    <t>24.57</t>
  </si>
  <si>
    <t>-77,79</t>
  </si>
  <si>
    <t>93,78</t>
  </si>
  <si>
    <t>20</t>
  </si>
  <si>
    <t>Прочие расходы, в т.ч.</t>
  </si>
  <si>
    <t>29,34</t>
  </si>
  <si>
    <t>332,48</t>
  </si>
  <si>
    <t>1 033.20</t>
  </si>
  <si>
    <t>31,40</t>
  </si>
  <si>
    <t>7,02</t>
  </si>
  <si>
    <t>-301,08</t>
  </si>
  <si>
    <t>0,20</t>
  </si>
  <si>
    <t>ср-ва на страхование</t>
  </si>
  <si>
    <t>10,25</t>
  </si>
  <si>
    <t>-10,25</t>
  </si>
  <si>
    <t>арендная плата</t>
  </si>
  <si>
    <t>5,56</t>
  </si>
  <si>
    <t>-5,56</t>
  </si>
  <si>
    <t>охрана труда</t>
  </si>
  <si>
    <t>10,23</t>
  </si>
  <si>
    <t>7,04</t>
  </si>
  <si>
    <t>19,11</t>
  </si>
  <si>
    <t>316.67</t>
  </si>
  <si>
    <t>1 557.09</t>
  </si>
  <si>
    <t>20,45</t>
  </si>
  <si>
    <t>7.01</t>
  </si>
  <si>
    <t>-296,22</t>
  </si>
  <si>
    <t>21</t>
  </si>
  <si>
    <t>Налоги и сборы, в т.ч.</t>
  </si>
  <si>
    <t>74,16</t>
  </si>
  <si>
    <t>35.76</t>
  </si>
  <si>
    <t>-51,78</t>
  </si>
  <si>
    <t>38.40</t>
  </si>
  <si>
    <t>0,47</t>
  </si>
  <si>
    <t>налог на землю</t>
  </si>
  <si>
    <t>плата за экологию</t>
  </si>
  <si>
    <t>42,48</t>
  </si>
  <si>
    <t>3,73</t>
  </si>
  <si>
    <t>-91,22</t>
  </si>
  <si>
    <t>38,75</t>
  </si>
  <si>
    <t>налог на имущество</t>
  </si>
  <si>
    <t>31,68</t>
  </si>
  <si>
    <t>32.03</t>
  </si>
  <si>
    <t>1,10</t>
  </si>
  <si>
    <t>-0,35</t>
  </si>
  <si>
    <t>22</t>
  </si>
  <si>
    <t>Затраты на покупную тепловую энергию</t>
  </si>
  <si>
    <t>23</t>
  </si>
  <si>
    <t>Итого затрат:</t>
  </si>
  <si>
    <t>13 504,47</t>
  </si>
  <si>
    <t>16 648,69</t>
  </si>
  <si>
    <t>23,28</t>
  </si>
  <si>
    <t>15 556,55</t>
  </si>
  <si>
    <t>15,20</t>
  </si>
  <si>
    <t>-1 092,14</t>
  </si>
  <si>
    <t>24</t>
  </si>
  <si>
    <t>Себестоимость</t>
  </si>
  <si>
    <t>930,46</t>
  </si>
  <si>
    <t>-183.59</t>
  </si>
  <si>
    <t>Рентабельность</t>
  </si>
  <si>
    <t>1,38</t>
  </si>
  <si>
    <t>10,57</t>
  </si>
  <si>
    <t>665,94</t>
  </si>
  <si>
    <t>1,20</t>
  </si>
  <si>
    <t>-13,04</t>
  </si>
  <si>
    <t>25</t>
  </si>
  <si>
    <t>Тыс.руб.</t>
  </si>
  <si>
    <t>186,85</t>
  </si>
  <si>
    <t>1 760,40</t>
  </si>
  <si>
    <t>842,15</t>
  </si>
  <si>
    <t>186,83</t>
  </si>
  <si>
    <t>-1 573,55</t>
  </si>
  <si>
    <t>1,19</t>
  </si>
  <si>
    <t>на развитие производства (инвестиционные и производственные программы)</t>
  </si>
  <si>
    <t>817,00</t>
  </si>
  <si>
    <t>-817,00</t>
  </si>
  <si>
    <t>на социальное развитие</t>
  </si>
  <si>
    <t>на поощрение</t>
  </si>
  <si>
    <t>на прочие цели, в т.ч.</t>
  </si>
  <si>
    <t>141,53</t>
  </si>
  <si>
    <t>650.00</t>
  </si>
  <si>
    <t>359,27</t>
  </si>
  <si>
    <t>-508,47</t>
  </si>
  <si>
    <t>капитальный ремонт</t>
  </si>
  <si>
    <t>-650,00</t>
  </si>
  <si>
    <t>налоги и сборы, в т.ч.</t>
  </si>
  <si>
    <t>45,32</t>
  </si>
  <si>
    <t>293,40</t>
  </si>
  <si>
    <t>547,40</t>
  </si>
  <si>
    <t>-248.08</t>
  </si>
  <si>
    <t>н-г на прибыль</t>
  </si>
  <si>
    <t>Убыток</t>
  </si>
  <si>
    <t>26</t>
  </si>
  <si>
    <t>Услуги сл. Заказчика</t>
  </si>
  <si>
    <t>27</t>
  </si>
  <si>
    <t>Выпадающие доходы</t>
  </si>
  <si>
    <t>Тыс руб.</t>
  </si>
  <si>
    <t>28</t>
  </si>
  <si>
    <t>Необходимая валовая выручка (НВВ)</t>
  </si>
  <si>
    <t>13 691,32</t>
  </si>
  <si>
    <t>18 409,09</t>
  </si>
  <si>
    <t>34,46</t>
  </si>
  <si>
    <t>15 743,40</t>
  </si>
  <si>
    <t>14,99</t>
  </si>
  <si>
    <t>-2 665.69</t>
  </si>
  <si>
    <t>99,99</t>
  </si>
  <si>
    <t>Согласовано адм.:</t>
  </si>
  <si>
    <t>29</t>
  </si>
  <si>
    <t>рубТГкал</t>
  </si>
  <si>
    <t>657,32</t>
  </si>
  <si>
    <t>1 028,85</t>
  </si>
  <si>
    <t>56,52</t>
  </si>
  <si>
    <t>755,84</t>
  </si>
  <si>
    <t>-273,01</t>
  </si>
  <si>
    <r>
      <t xml:space="preserve">К </t>
    </r>
    <r>
      <rPr>
        <sz val="7"/>
        <rFont val="Times New Roman"/>
        <family val="0"/>
      </rPr>
      <t>утверждению ЕТО</t>
    </r>
  </si>
  <si>
    <r>
      <t xml:space="preserve">Удельн ый вес, </t>
    </r>
    <r>
      <rPr>
        <sz val="7"/>
        <rFont val="Sylfaen"/>
        <family val="0"/>
      </rPr>
      <t>%</t>
    </r>
  </si>
  <si>
    <r>
      <t xml:space="preserve">РОСТ, </t>
    </r>
    <r>
      <rPr>
        <sz val="7"/>
        <rFont val="Sylfaen"/>
        <family val="0"/>
      </rPr>
      <t>%</t>
    </r>
  </si>
  <si>
    <t>количество котельных - 2 ед</t>
  </si>
  <si>
    <t>протяженность сетей - 7303км</t>
  </si>
  <si>
    <t>тыс. мЗ</t>
  </si>
  <si>
    <t>в т.ч. тариф на трансп-ку</t>
  </si>
  <si>
    <t>руб/кВт/ч</t>
  </si>
  <si>
    <t>Тыс.руи</t>
  </si>
  <si>
    <t>Цеховые расходы, в т.ч.:</t>
  </si>
  <si>
    <t>Общехозяйств. расходы, в т.ч.:</t>
  </si>
  <si>
    <t>руб/Гкал</t>
  </si>
  <si>
    <t>Ореднеотпускной тариф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</si>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</sst>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_(* #,##0.0_);_(* \(#,##0.0\);_(* &quot;-&quot;??_);_(@_)"/>
    <numFmt numFmtId="182" formatCode="_(* #,##0_);_(* \(#,##0\);_(* &quot;-&quot;??_);_(@_)"/>
    <numFmt numFmtId="183" formatCode="0.0000"/>
    <numFmt numFmtId="184" formatCode="0.000"/>
    <numFmt numFmtId="185" formatCode="0.00000"/>
    <numFmt numFmtId="186" formatCode="0.000000"/>
  </numFmts>
  <fonts count="19">
    <font>
      <sz val="10"/>
      <name val="Arial"/>
      <family val="0"/>
    </font>
    <font>
      <b/>
      <sz val="8"/>
      <name val="Arial"/>
      <family val="2"/>
    </font>
    <font>
      <sz val="8"/>
      <name val="Arial"/>
      <family val="0"/>
    </font>
    <font>
      <u val="single"/>
      <sz val="8"/>
      <name val="Arial"/>
      <family val="0"/>
    </font>
    <font>
      <b/>
      <sz val="7"/>
      <name val="Times New Roman"/>
      <family val="0"/>
    </font>
    <font>
      <sz val="7"/>
      <name val="Times New Roman"/>
      <family val="0"/>
    </font>
    <font>
      <sz val="7"/>
      <name val="Arial"/>
      <family val="0"/>
    </font>
    <font>
      <i/>
      <sz val="7"/>
      <name val="Times New Roman"/>
      <family val="0"/>
    </font>
    <font>
      <b/>
      <sz val="8"/>
      <name val="Times New Roman"/>
      <family val="0"/>
    </font>
    <font>
      <sz val="8"/>
      <name val="Times New Roman"/>
      <family val="0"/>
    </font>
    <font>
      <sz val="9"/>
      <name val="Times New Roman"/>
      <family val="0"/>
    </font>
    <font>
      <sz val="9"/>
      <name val="Arial"/>
      <family val="0"/>
    </font>
    <font>
      <sz val="7"/>
      <name val="Georgia"/>
      <family val="0"/>
    </font>
    <font>
      <sz val="7"/>
      <name val="Sylfaen"/>
      <family val="0"/>
    </font>
    <font>
      <i/>
      <sz val="9"/>
      <name val="Times New Roman"/>
      <family val="0"/>
    </font>
    <font>
      <sz val="7"/>
      <name val="Book Antiqua"/>
      <family val="0"/>
    </font>
    <font>
      <sz val="8"/>
      <name val="Bookman Old Style"/>
      <family val="0"/>
    </font>
    <font>
      <sz val="8"/>
      <name val="Arial Black"/>
      <family val="0"/>
    </font>
    <font>
      <b/>
      <i/>
      <sz val="9"/>
      <name val="Arial"/>
      <family val="2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180" fontId="2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80" fontId="2" fillId="0" borderId="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top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horizontal="center" vertical="top"/>
      <protection/>
    </xf>
    <xf numFmtId="0" fontId="6" fillId="0" borderId="0" xfId="0" applyNumberFormat="1" applyFont="1" applyFill="1" applyBorder="1" applyAlignment="1" applyProtection="1">
      <alignment horizontal="center" vertical="top"/>
      <protection/>
    </xf>
    <xf numFmtId="0" fontId="4" fillId="0" borderId="1" xfId="0" applyNumberFormat="1" applyFont="1" applyFill="1" applyBorder="1" applyAlignment="1" applyProtection="1">
      <alignment horizontal="center" vertical="top"/>
      <protection/>
    </xf>
    <xf numFmtId="0" fontId="6" fillId="0" borderId="1" xfId="0" applyNumberFormat="1" applyFont="1" applyFill="1" applyBorder="1" applyAlignment="1" applyProtection="1">
      <alignment horizontal="center" vertical="top"/>
      <protection/>
    </xf>
    <xf numFmtId="0" fontId="6" fillId="0" borderId="12" xfId="0" applyNumberFormat="1" applyFont="1" applyFill="1" applyBorder="1" applyAlignment="1" applyProtection="1">
      <alignment horizontal="center" vertical="top"/>
      <protection/>
    </xf>
    <xf numFmtId="0" fontId="6" fillId="0" borderId="2" xfId="0" applyNumberFormat="1" applyFont="1" applyFill="1" applyBorder="1" applyAlignment="1" applyProtection="1">
      <alignment horizontal="center" vertical="top"/>
      <protection/>
    </xf>
    <xf numFmtId="0" fontId="9" fillId="0" borderId="2" xfId="0" applyNumberFormat="1" applyFont="1" applyFill="1" applyBorder="1" applyAlignment="1" applyProtection="1">
      <alignment horizontal="center" vertical="top"/>
      <protection/>
    </xf>
    <xf numFmtId="0" fontId="6" fillId="0" borderId="20" xfId="0" applyNumberFormat="1" applyFont="1" applyFill="1" applyBorder="1" applyAlignment="1" applyProtection="1">
      <alignment horizontal="center" vertical="top"/>
      <protection/>
    </xf>
    <xf numFmtId="4" fontId="5" fillId="0" borderId="1" xfId="0" applyNumberFormat="1" applyFont="1" applyFill="1" applyBorder="1" applyAlignment="1" applyProtection="1">
      <alignment horizontal="center" vertical="top"/>
      <protection/>
    </xf>
    <xf numFmtId="0" fontId="7" fillId="0" borderId="1" xfId="0" applyNumberFormat="1" applyFont="1" applyFill="1" applyBorder="1" applyAlignment="1" applyProtection="1">
      <alignment horizontal="center" vertical="top"/>
      <protection/>
    </xf>
    <xf numFmtId="0" fontId="11" fillId="0" borderId="0" xfId="0" applyNumberFormat="1" applyFont="1" applyFill="1" applyBorder="1" applyAlignment="1" applyProtection="1">
      <alignment horizontal="left" vertical="top"/>
      <protection/>
    </xf>
    <xf numFmtId="0" fontId="5" fillId="0" borderId="1" xfId="0" applyNumberFormat="1" applyFont="1" applyFill="1" applyBorder="1" applyAlignment="1" applyProtection="1">
      <alignment horizontal="center" vertical="center"/>
      <protection/>
    </xf>
    <xf numFmtId="0" fontId="5" fillId="0" borderId="2" xfId="0" applyNumberFormat="1" applyFont="1" applyFill="1" applyBorder="1" applyAlignment="1" applyProtection="1">
      <alignment horizontal="center" vertical="center"/>
      <protection/>
    </xf>
    <xf numFmtId="0" fontId="10" fillId="0" borderId="1" xfId="0" applyNumberFormat="1" applyFont="1" applyFill="1" applyBorder="1" applyAlignment="1" applyProtection="1">
      <alignment horizontal="left" vertical="top"/>
      <protection/>
    </xf>
    <xf numFmtId="0" fontId="10" fillId="0" borderId="1" xfId="0" applyNumberFormat="1" applyFont="1" applyFill="1" applyBorder="1" applyAlignment="1" applyProtection="1">
      <alignment horizontal="left" vertical="center" wrapText="1"/>
      <protection/>
    </xf>
    <xf numFmtId="0" fontId="10" fillId="0" borderId="1" xfId="0" applyNumberFormat="1" applyFont="1" applyFill="1" applyBorder="1" applyAlignment="1" applyProtection="1">
      <alignment horizontal="left" vertical="top" indent="3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21" xfId="0" applyNumberFormat="1" applyFont="1" applyFill="1" applyBorder="1" applyAlignment="1" applyProtection="1">
      <alignment horizontal="center" vertical="center" wrapText="1"/>
      <protection/>
    </xf>
    <xf numFmtId="0" fontId="5" fillId="0" borderId="22" xfId="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7" fillId="0" borderId="22" xfId="0" applyNumberFormat="1" applyFont="1" applyFill="1" applyBorder="1" applyAlignment="1" applyProtection="1">
      <alignment horizontal="center" vertical="center" wrapText="1"/>
      <protection/>
    </xf>
    <xf numFmtId="0" fontId="5" fillId="0" borderId="2" xfId="0" applyNumberFormat="1" applyFont="1" applyFill="1" applyBorder="1" applyAlignment="1" applyProtection="1">
      <alignment horizontal="center" vertical="center" wrapText="1"/>
      <protection/>
    </xf>
    <xf numFmtId="0" fontId="13" fillId="0" borderId="1" xfId="0" applyNumberFormat="1" applyFont="1" applyFill="1" applyBorder="1" applyAlignment="1" applyProtection="1">
      <alignment horizontal="center" vertical="top"/>
      <protection/>
    </xf>
    <xf numFmtId="0" fontId="10" fillId="0" borderId="12" xfId="0" applyNumberFormat="1" applyFont="1" applyFill="1" applyBorder="1" applyAlignment="1" applyProtection="1">
      <alignment horizontal="left" vertical="top"/>
      <protection/>
    </xf>
    <xf numFmtId="0" fontId="10" fillId="0" borderId="2" xfId="0" applyNumberFormat="1" applyFont="1" applyFill="1" applyBorder="1" applyAlignment="1" applyProtection="1">
      <alignment horizontal="left" vertical="top"/>
      <protection/>
    </xf>
    <xf numFmtId="0" fontId="10" fillId="0" borderId="1" xfId="0" applyNumberFormat="1" applyFont="1" applyFill="1" applyBorder="1" applyAlignment="1" applyProtection="1">
      <alignment horizontal="left" vertical="top" wrapText="1"/>
      <protection/>
    </xf>
    <xf numFmtId="0" fontId="7" fillId="0" borderId="20" xfId="0" applyNumberFormat="1" applyFont="1" applyFill="1" applyBorder="1" applyAlignment="1" applyProtection="1">
      <alignment horizontal="center" vertical="top"/>
      <protection/>
    </xf>
    <xf numFmtId="0" fontId="7" fillId="0" borderId="1" xfId="0" applyNumberFormat="1" applyFont="1" applyFill="1" applyBorder="1" applyAlignment="1" applyProtection="1">
      <alignment horizontal="center" vertical="top"/>
      <protection/>
    </xf>
    <xf numFmtId="0" fontId="14" fillId="0" borderId="1" xfId="0" applyNumberFormat="1" applyFont="1" applyFill="1" applyBorder="1" applyAlignment="1" applyProtection="1">
      <alignment horizontal="left" vertical="top"/>
      <protection/>
    </xf>
    <xf numFmtId="2" fontId="7" fillId="0" borderId="20" xfId="0" applyNumberFormat="1" applyFont="1" applyFill="1" applyBorder="1" applyAlignment="1" applyProtection="1">
      <alignment horizontal="center" vertical="top"/>
      <protection/>
    </xf>
    <xf numFmtId="0" fontId="14" fillId="0" borderId="1" xfId="0" applyNumberFormat="1" applyFont="1" applyFill="1" applyBorder="1" applyAlignment="1" applyProtection="1">
      <alignment horizontal="left" vertical="top" indent="2"/>
      <protection/>
    </xf>
    <xf numFmtId="0" fontId="15" fillId="0" borderId="1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9" fillId="0" borderId="1" xfId="0" applyNumberFormat="1" applyFont="1" applyFill="1" applyBorder="1" applyAlignment="1" applyProtection="1">
      <alignment horizontal="center" vertical="top"/>
      <protection/>
    </xf>
    <xf numFmtId="0" fontId="2" fillId="0" borderId="1" xfId="0" applyNumberFormat="1" applyFont="1" applyFill="1" applyBorder="1" applyAlignment="1" applyProtection="1">
      <alignment horizontal="center" vertical="top"/>
      <protection/>
    </xf>
    <xf numFmtId="0" fontId="9" fillId="0" borderId="1" xfId="0" applyNumberFormat="1" applyFont="1" applyFill="1" applyBorder="1" applyAlignment="1" applyProtection="1">
      <alignment horizontal="center" vertical="center"/>
      <protection/>
    </xf>
    <xf numFmtId="0" fontId="16" fillId="0" borderId="1" xfId="0" applyNumberFormat="1" applyFont="1" applyFill="1" applyBorder="1" applyAlignment="1" applyProtection="1">
      <alignment horizontal="center" vertical="top"/>
      <protection/>
    </xf>
    <xf numFmtId="0" fontId="9" fillId="0" borderId="1" xfId="0" applyNumberFormat="1" applyFont="1" applyFill="1" applyBorder="1" applyAlignment="1" applyProtection="1">
      <alignment horizontal="center" vertical="top"/>
      <protection/>
    </xf>
    <xf numFmtId="0" fontId="2" fillId="0" borderId="1" xfId="0" applyNumberFormat="1" applyFont="1" applyFill="1" applyBorder="1" applyAlignment="1" applyProtection="1">
      <alignment horizontal="left" vertical="top"/>
      <protection/>
    </xf>
    <xf numFmtId="0" fontId="9" fillId="0" borderId="1" xfId="0" applyNumberFormat="1" applyFont="1" applyFill="1" applyBorder="1" applyAlignment="1" applyProtection="1">
      <alignment horizontal="right" vertical="top"/>
      <protection/>
    </xf>
    <xf numFmtId="0" fontId="17" fillId="0" borderId="1" xfId="0" applyNumberFormat="1" applyFont="1" applyFill="1" applyBorder="1" applyAlignment="1" applyProtection="1">
      <alignment horizontal="right" vertical="center"/>
      <protection/>
    </xf>
    <xf numFmtId="0" fontId="9" fillId="0" borderId="1" xfId="0" applyNumberFormat="1" applyFont="1" applyFill="1" applyBorder="1" applyAlignment="1" applyProtection="1">
      <alignment horizontal="right" vertical="center"/>
      <protection/>
    </xf>
    <xf numFmtId="0" fontId="6" fillId="0" borderId="1" xfId="0" applyNumberFormat="1" applyFont="1" applyFill="1" applyBorder="1" applyAlignment="1" applyProtection="1">
      <alignment horizontal="left" vertical="top"/>
      <protection/>
    </xf>
    <xf numFmtId="0" fontId="5" fillId="0" borderId="1" xfId="0" applyNumberFormat="1" applyFont="1" applyFill="1" applyBorder="1" applyAlignment="1" applyProtection="1">
      <alignment horizontal="center" vertical="top"/>
      <protection/>
    </xf>
    <xf numFmtId="0" fontId="12" fillId="0" borderId="1" xfId="0" applyNumberFormat="1" applyFont="1" applyFill="1" applyBorder="1" applyAlignment="1" applyProtection="1">
      <alignment horizontal="center" vertical="center"/>
      <protection/>
    </xf>
    <xf numFmtId="2" fontId="8" fillId="0" borderId="1" xfId="18" applyNumberFormat="1" applyFont="1" applyFill="1" applyBorder="1" applyAlignment="1" applyProtection="1">
      <alignment horizontal="center" vertical="top"/>
      <protection/>
    </xf>
    <xf numFmtId="2" fontId="6" fillId="0" borderId="1" xfId="0" applyNumberFormat="1" applyFont="1" applyFill="1" applyBorder="1" applyAlignment="1" applyProtection="1">
      <alignment horizontal="center" vertical="top"/>
      <protection/>
    </xf>
    <xf numFmtId="2" fontId="5" fillId="0" borderId="20" xfId="0" applyNumberFormat="1" applyFont="1" applyFill="1" applyBorder="1" applyAlignment="1" applyProtection="1">
      <alignment horizontal="center" vertical="top"/>
      <protection/>
    </xf>
    <xf numFmtId="2" fontId="6" fillId="0" borderId="20" xfId="0" applyNumberFormat="1" applyFont="1" applyFill="1" applyBorder="1" applyAlignment="1" applyProtection="1">
      <alignment horizontal="center" vertical="top"/>
      <protection/>
    </xf>
    <xf numFmtId="180" fontId="5" fillId="0" borderId="20" xfId="0" applyNumberFormat="1" applyFont="1" applyFill="1" applyBorder="1" applyAlignment="1" applyProtection="1">
      <alignment horizontal="center" vertical="top"/>
      <protection/>
    </xf>
    <xf numFmtId="1" fontId="5" fillId="0" borderId="20" xfId="0" applyNumberFormat="1" applyFont="1" applyFill="1" applyBorder="1" applyAlignment="1" applyProtection="1">
      <alignment horizontal="center" vertical="top"/>
      <protection/>
    </xf>
    <xf numFmtId="179" fontId="6" fillId="0" borderId="1" xfId="18" applyFont="1" applyFill="1" applyBorder="1" applyAlignment="1" applyProtection="1">
      <alignment horizontal="center" vertical="top"/>
      <protection/>
    </xf>
    <xf numFmtId="0" fontId="5" fillId="0" borderId="12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22" xfId="0" applyNumberFormat="1" applyFont="1" applyFill="1" applyBorder="1" applyAlignment="1" applyProtection="1">
      <alignment horizontal="center" vertical="center" wrapText="1"/>
      <protection/>
    </xf>
    <xf numFmtId="0" fontId="5" fillId="0" borderId="21" xfId="0" applyNumberFormat="1" applyFont="1" applyFill="1" applyBorder="1" applyAlignment="1" applyProtection="1">
      <alignment horizontal="center" vertical="center" wrapText="1"/>
      <protection/>
    </xf>
    <xf numFmtId="0" fontId="5" fillId="0" borderId="23" xfId="0" applyNumberFormat="1" applyFont="1" applyFill="1" applyBorder="1" applyAlignment="1" applyProtection="1">
      <alignment horizontal="center" vertical="center" wrapText="1"/>
      <protection/>
    </xf>
    <xf numFmtId="0" fontId="5" fillId="0" borderId="24" xfId="0" applyNumberFormat="1" applyFont="1" applyFill="1" applyBorder="1" applyAlignment="1" applyProtection="1">
      <alignment horizontal="center" vertical="center" wrapText="1"/>
      <protection/>
    </xf>
    <xf numFmtId="0" fontId="5" fillId="0" borderId="25" xfId="0" applyNumberFormat="1" applyFont="1" applyFill="1" applyBorder="1" applyAlignment="1" applyProtection="1">
      <alignment horizontal="center" vertical="center" wrapText="1"/>
      <protection/>
    </xf>
    <xf numFmtId="43" fontId="6" fillId="0" borderId="1" xfId="0" applyNumberFormat="1" applyFont="1" applyFill="1" applyBorder="1" applyAlignment="1" applyProtection="1">
      <alignment horizontal="center" vertical="top"/>
      <protection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0" fillId="0" borderId="20" xfId="0" applyNumberFormat="1" applyFont="1" applyFill="1" applyBorder="1" applyAlignment="1" applyProtection="1">
      <alignment horizontal="left" vertical="top" indent="5"/>
      <protection/>
    </xf>
    <xf numFmtId="0" fontId="10" fillId="0" borderId="22" xfId="0" applyNumberFormat="1" applyFont="1" applyFill="1" applyBorder="1" applyAlignment="1" applyProtection="1">
      <alignment horizontal="left" vertical="top" indent="5"/>
      <protection/>
    </xf>
    <xf numFmtId="0" fontId="5" fillId="0" borderId="12" xfId="0" applyNumberFormat="1" applyFont="1" applyFill="1" applyBorder="1" applyAlignment="1" applyProtection="1">
      <alignment horizontal="center" vertical="top"/>
      <protection/>
    </xf>
    <xf numFmtId="0" fontId="5" fillId="0" borderId="2" xfId="0" applyNumberFormat="1" applyFont="1" applyFill="1" applyBorder="1" applyAlignment="1" applyProtection="1">
      <alignment horizontal="center" vertical="top"/>
      <protection/>
    </xf>
    <xf numFmtId="0" fontId="5" fillId="0" borderId="18" xfId="0" applyNumberFormat="1" applyFont="1" applyFill="1" applyBorder="1" applyAlignment="1" applyProtection="1">
      <alignment horizontal="center" vertical="top" wrapText="1"/>
      <protection/>
    </xf>
    <xf numFmtId="0" fontId="5" fillId="0" borderId="2" xfId="0" applyNumberFormat="1" applyFont="1" applyFill="1" applyBorder="1" applyAlignment="1" applyProtection="1">
      <alignment horizontal="center" vertical="top" wrapText="1"/>
      <protection/>
    </xf>
    <xf numFmtId="0" fontId="9" fillId="0" borderId="12" xfId="0" applyNumberFormat="1" applyFont="1" applyFill="1" applyBorder="1" applyAlignment="1" applyProtection="1">
      <alignment horizontal="center" vertical="top"/>
      <protection/>
    </xf>
    <xf numFmtId="0" fontId="9" fillId="0" borderId="2" xfId="0" applyNumberFormat="1" applyFont="1" applyFill="1" applyBorder="1" applyAlignment="1" applyProtection="1">
      <alignment horizontal="center" vertical="top"/>
      <protection/>
    </xf>
    <xf numFmtId="0" fontId="10" fillId="0" borderId="20" xfId="0" applyNumberFormat="1" applyFont="1" applyFill="1" applyBorder="1" applyAlignment="1" applyProtection="1">
      <alignment horizontal="left" vertical="top" wrapText="1"/>
      <protection/>
    </xf>
    <xf numFmtId="0" fontId="10" fillId="0" borderId="22" xfId="0" applyNumberFormat="1" applyFont="1" applyFill="1" applyBorder="1" applyAlignment="1" applyProtection="1">
      <alignment horizontal="left" vertical="top" wrapText="1"/>
      <protection/>
    </xf>
    <xf numFmtId="0" fontId="10" fillId="0" borderId="20" xfId="0" applyNumberFormat="1" applyFont="1" applyFill="1" applyBorder="1" applyAlignment="1" applyProtection="1">
      <alignment horizontal="left" vertical="top"/>
      <protection/>
    </xf>
    <xf numFmtId="0" fontId="10" fillId="0" borderId="22" xfId="0" applyNumberFormat="1" applyFont="1" applyFill="1" applyBorder="1" applyAlignment="1" applyProtection="1">
      <alignment horizontal="left" vertical="top"/>
      <protection/>
    </xf>
    <xf numFmtId="0" fontId="10" fillId="0" borderId="26" xfId="0" applyNumberFormat="1" applyFont="1" applyFill="1" applyBorder="1" applyAlignment="1" applyProtection="1">
      <alignment horizontal="center" vertical="center" wrapText="1"/>
      <protection/>
    </xf>
    <xf numFmtId="0" fontId="10" fillId="0" borderId="27" xfId="0" applyNumberFormat="1" applyFont="1" applyFill="1" applyBorder="1" applyAlignment="1" applyProtection="1">
      <alignment horizontal="center" vertical="center" wrapText="1"/>
      <protection/>
    </xf>
    <xf numFmtId="0" fontId="10" fillId="0" borderId="28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NumberFormat="1" applyFont="1" applyFill="1" applyBorder="1" applyAlignment="1" applyProtection="1">
      <alignment horizontal="center" vertical="center" wrapText="1"/>
      <protection/>
    </xf>
    <xf numFmtId="0" fontId="5" fillId="0" borderId="2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26" xfId="0" applyNumberFormat="1" applyFont="1" applyFill="1" applyBorder="1" applyAlignment="1" applyProtection="1">
      <alignment horizontal="center" vertical="center" wrapText="1"/>
      <protection/>
    </xf>
    <xf numFmtId="0" fontId="9" fillId="0" borderId="27" xfId="0" applyNumberFormat="1" applyFont="1" applyFill="1" applyBorder="1" applyAlignment="1" applyProtection="1">
      <alignment horizontal="center" vertical="center" wrapText="1"/>
      <protection/>
    </xf>
    <xf numFmtId="0" fontId="9" fillId="0" borderId="28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36"/>
  <sheetViews>
    <sheetView workbookViewId="0" topLeftCell="A1">
      <selection activeCell="A1" sqref="A1:IV16384"/>
    </sheetView>
  </sheetViews>
  <sheetFormatPr defaultColWidth="9.140625" defaultRowHeight="12.75"/>
  <cols>
    <col min="1" max="1" width="29.421875" style="4" customWidth="1"/>
    <col min="2" max="2" width="10.7109375" style="3" customWidth="1"/>
    <col min="3" max="3" width="11.421875" style="3" customWidth="1"/>
    <col min="4" max="4" width="12.7109375" style="3" customWidth="1"/>
    <col min="5" max="5" width="12.140625" style="3" customWidth="1"/>
    <col min="6" max="6" width="6.7109375" style="3" customWidth="1"/>
    <col min="7" max="7" width="15.57421875" style="3" customWidth="1"/>
    <col min="8" max="8" width="15.7109375" style="3" customWidth="1"/>
    <col min="9" max="16384" width="9.140625" style="3" customWidth="1"/>
  </cols>
  <sheetData>
    <row r="3" spans="1:7" ht="27.75" customHeight="1">
      <c r="A3" s="94" t="s">
        <v>0</v>
      </c>
      <c r="B3" s="94"/>
      <c r="C3" s="94"/>
      <c r="D3" s="94"/>
      <c r="E3" s="94"/>
      <c r="F3" s="94"/>
      <c r="G3" s="94"/>
    </row>
    <row r="4" ht="12" thickBot="1"/>
    <row r="5" spans="1:7" s="2" customFormat="1" ht="34.5" thickBot="1">
      <c r="A5" s="9" t="s">
        <v>1</v>
      </c>
      <c r="B5" s="10" t="s">
        <v>2</v>
      </c>
      <c r="C5" s="11" t="s">
        <v>3</v>
      </c>
      <c r="D5" s="10" t="s">
        <v>25</v>
      </c>
      <c r="E5" s="11" t="s">
        <v>4</v>
      </c>
      <c r="F5" s="10" t="s">
        <v>5</v>
      </c>
      <c r="G5" s="12" t="s">
        <v>6</v>
      </c>
    </row>
    <row r="6" spans="1:7" ht="33.75">
      <c r="A6" s="13" t="s">
        <v>7</v>
      </c>
      <c r="B6" s="7" t="s">
        <v>8</v>
      </c>
      <c r="C6" s="7">
        <v>19.97</v>
      </c>
      <c r="D6" s="8">
        <f>E6-C6</f>
        <v>-3.3099999999999987</v>
      </c>
      <c r="E6" s="7">
        <v>16.66</v>
      </c>
      <c r="F6" s="7"/>
      <c r="G6" s="14" t="s">
        <v>9</v>
      </c>
    </row>
    <row r="7" spans="1:7" ht="11.25">
      <c r="A7" s="15" t="s">
        <v>10</v>
      </c>
      <c r="B7" s="5" t="s">
        <v>46</v>
      </c>
      <c r="C7" s="5">
        <v>3.31</v>
      </c>
      <c r="D7" s="6">
        <f aca="true" t="shared" si="0" ref="D7:D24">E7-C7</f>
        <v>-1.99</v>
      </c>
      <c r="E7" s="5">
        <v>1.32</v>
      </c>
      <c r="F7" s="5"/>
      <c r="G7" s="16"/>
    </row>
    <row r="8" spans="1:7" ht="11.25">
      <c r="A8" s="15" t="s">
        <v>11</v>
      </c>
      <c r="B8" s="5" t="s">
        <v>12</v>
      </c>
      <c r="C8" s="5">
        <v>200</v>
      </c>
      <c r="D8" s="6">
        <f t="shared" si="0"/>
        <v>0</v>
      </c>
      <c r="E8" s="5">
        <v>200</v>
      </c>
      <c r="F8" s="5"/>
      <c r="G8" s="16"/>
    </row>
    <row r="9" spans="1:7" ht="11.25">
      <c r="A9" s="15" t="s">
        <v>13</v>
      </c>
      <c r="B9" s="5" t="s">
        <v>14</v>
      </c>
      <c r="C9" s="5">
        <v>3993.3</v>
      </c>
      <c r="D9" s="6">
        <f t="shared" si="0"/>
        <v>-661.2000000000003</v>
      </c>
      <c r="E9" s="5">
        <v>3332.1</v>
      </c>
      <c r="F9" s="5"/>
      <c r="G9" s="16"/>
    </row>
    <row r="10" spans="1:7" ht="11.25">
      <c r="A10" s="15" t="s">
        <v>15</v>
      </c>
      <c r="B10" s="5" t="s">
        <v>14</v>
      </c>
      <c r="C10" s="5">
        <v>3962</v>
      </c>
      <c r="D10" s="6">
        <f t="shared" si="0"/>
        <v>-661.3000000000002</v>
      </c>
      <c r="E10" s="5">
        <v>3300.7</v>
      </c>
      <c r="F10" s="5"/>
      <c r="G10" s="16"/>
    </row>
    <row r="11" spans="1:7" ht="11.25">
      <c r="A11" s="15" t="s">
        <v>16</v>
      </c>
      <c r="B11" s="5" t="s">
        <v>46</v>
      </c>
      <c r="C11" s="5">
        <v>19.81</v>
      </c>
      <c r="D11" s="6">
        <f t="shared" si="0"/>
        <v>-3.3099999999999987</v>
      </c>
      <c r="E11" s="5">
        <v>16.5</v>
      </c>
      <c r="F11" s="5"/>
      <c r="G11" s="16"/>
    </row>
    <row r="12" spans="1:7" ht="11.25">
      <c r="A12" s="15" t="s">
        <v>17</v>
      </c>
      <c r="B12" s="5" t="s">
        <v>14</v>
      </c>
      <c r="C12" s="5">
        <v>31.3</v>
      </c>
      <c r="D12" s="6">
        <f t="shared" si="0"/>
        <v>0.019999999999999574</v>
      </c>
      <c r="E12" s="5">
        <v>31.32</v>
      </c>
      <c r="F12" s="5"/>
      <c r="G12" s="16"/>
    </row>
    <row r="13" spans="1:7" ht="11.25">
      <c r="A13" s="15" t="s">
        <v>18</v>
      </c>
      <c r="B13" s="5" t="s">
        <v>14</v>
      </c>
      <c r="C13" s="5">
        <v>14.3</v>
      </c>
      <c r="D13" s="6">
        <f t="shared" si="0"/>
        <v>0</v>
      </c>
      <c r="E13" s="5">
        <v>14.3</v>
      </c>
      <c r="F13" s="5"/>
      <c r="G13" s="16"/>
    </row>
    <row r="14" spans="1:7" ht="11.25">
      <c r="A14" s="15" t="s">
        <v>19</v>
      </c>
      <c r="B14" s="5" t="s">
        <v>14</v>
      </c>
      <c r="C14" s="5">
        <v>9.5</v>
      </c>
      <c r="D14" s="6">
        <f t="shared" si="0"/>
        <v>0</v>
      </c>
      <c r="E14" s="5">
        <v>9.5</v>
      </c>
      <c r="F14" s="5"/>
      <c r="G14" s="16"/>
    </row>
    <row r="15" spans="1:7" ht="11.25">
      <c r="A15" s="15" t="s">
        <v>20</v>
      </c>
      <c r="B15" s="5" t="s">
        <v>14</v>
      </c>
      <c r="C15" s="5">
        <v>7.5</v>
      </c>
      <c r="D15" s="6">
        <f t="shared" si="0"/>
        <v>0</v>
      </c>
      <c r="E15" s="5">
        <v>7.5</v>
      </c>
      <c r="F15" s="5"/>
      <c r="G15" s="16"/>
    </row>
    <row r="16" spans="1:7" ht="11.25">
      <c r="A16" s="15" t="s">
        <v>21</v>
      </c>
      <c r="B16" s="5" t="s">
        <v>22</v>
      </c>
      <c r="C16" s="5">
        <v>0.8</v>
      </c>
      <c r="D16" s="6">
        <f t="shared" si="0"/>
        <v>0.09999999999999998</v>
      </c>
      <c r="E16" s="5">
        <v>0.9</v>
      </c>
      <c r="F16" s="5"/>
      <c r="G16" s="16"/>
    </row>
    <row r="17" spans="1:7" ht="11.25">
      <c r="A17" s="15" t="s">
        <v>23</v>
      </c>
      <c r="B17" s="5" t="s">
        <v>14</v>
      </c>
      <c r="C17" s="5">
        <v>82.8</v>
      </c>
      <c r="D17" s="6">
        <f t="shared" si="0"/>
        <v>-13.700000000000003</v>
      </c>
      <c r="E17" s="5">
        <v>69.1</v>
      </c>
      <c r="F17" s="5">
        <v>2.1</v>
      </c>
      <c r="G17" s="16"/>
    </row>
    <row r="18" spans="1:7" ht="11.25">
      <c r="A18" s="15" t="s">
        <v>24</v>
      </c>
      <c r="B18" s="5" t="s">
        <v>47</v>
      </c>
      <c r="C18" s="5">
        <v>4.161</v>
      </c>
      <c r="D18" s="6">
        <f t="shared" si="0"/>
        <v>-0.6887999999999996</v>
      </c>
      <c r="E18" s="5">
        <v>3.4722</v>
      </c>
      <c r="F18" s="5"/>
      <c r="G18" s="16"/>
    </row>
    <row r="19" spans="1:7" ht="11.25">
      <c r="A19" s="15" t="s">
        <v>27</v>
      </c>
      <c r="B19" s="5" t="s">
        <v>26</v>
      </c>
      <c r="C19" s="5">
        <v>19.9</v>
      </c>
      <c r="D19" s="6">
        <f t="shared" si="0"/>
        <v>0</v>
      </c>
      <c r="E19" s="5">
        <v>19.9</v>
      </c>
      <c r="F19" s="5"/>
      <c r="G19" s="16"/>
    </row>
    <row r="20" spans="1:7" ht="11.25">
      <c r="A20" s="15" t="s">
        <v>48</v>
      </c>
      <c r="B20" s="5" t="s">
        <v>28</v>
      </c>
      <c r="C20" s="5">
        <v>0.1</v>
      </c>
      <c r="D20" s="6">
        <f t="shared" si="0"/>
        <v>0</v>
      </c>
      <c r="E20" s="5">
        <v>0.1</v>
      </c>
      <c r="F20" s="5"/>
      <c r="G20" s="16"/>
    </row>
    <row r="21" spans="1:7" ht="11.25">
      <c r="A21" s="15" t="s">
        <v>29</v>
      </c>
      <c r="B21" s="5" t="s">
        <v>14</v>
      </c>
      <c r="C21" s="5">
        <v>217.5</v>
      </c>
      <c r="D21" s="6">
        <f t="shared" si="0"/>
        <v>-201.8</v>
      </c>
      <c r="E21" s="5">
        <v>15.7</v>
      </c>
      <c r="F21" s="5">
        <v>0.5</v>
      </c>
      <c r="G21" s="16"/>
    </row>
    <row r="22" spans="1:7" ht="11.25">
      <c r="A22" s="15" t="s">
        <v>30</v>
      </c>
      <c r="B22" s="5" t="s">
        <v>14</v>
      </c>
      <c r="C22" s="5">
        <v>234.3</v>
      </c>
      <c r="D22" s="6">
        <f t="shared" si="0"/>
        <v>-144.3</v>
      </c>
      <c r="E22" s="5">
        <v>90</v>
      </c>
      <c r="F22" s="5">
        <v>2.7</v>
      </c>
      <c r="G22" s="16"/>
    </row>
    <row r="23" spans="1:7" ht="11.25">
      <c r="A23" s="15" t="s">
        <v>31</v>
      </c>
      <c r="B23" s="5" t="s">
        <v>34</v>
      </c>
      <c r="C23" s="5">
        <v>9761</v>
      </c>
      <c r="D23" s="6">
        <f t="shared" si="0"/>
        <v>-2261</v>
      </c>
      <c r="E23" s="5">
        <v>7500</v>
      </c>
      <c r="F23" s="5"/>
      <c r="G23" s="16"/>
    </row>
    <row r="24" spans="1:7" ht="11.25">
      <c r="A24" s="15" t="s">
        <v>32</v>
      </c>
      <c r="B24" s="5" t="s">
        <v>33</v>
      </c>
      <c r="C24" s="5"/>
      <c r="D24" s="6">
        <f t="shared" si="0"/>
        <v>0</v>
      </c>
      <c r="E24" s="5"/>
      <c r="F24" s="5"/>
      <c r="G24" s="16"/>
    </row>
    <row r="25" spans="1:7" ht="11.25">
      <c r="A25" s="15" t="s">
        <v>35</v>
      </c>
      <c r="B25" s="5" t="s">
        <v>14</v>
      </c>
      <c r="C25" s="5">
        <v>61.4</v>
      </c>
      <c r="D25" s="5"/>
      <c r="E25" s="5">
        <v>23.9</v>
      </c>
      <c r="F25" s="5">
        <v>0.7</v>
      </c>
      <c r="G25" s="16"/>
    </row>
    <row r="26" spans="1:7" ht="23.25" thickBot="1">
      <c r="A26" s="17" t="s">
        <v>36</v>
      </c>
      <c r="B26" s="18" t="s">
        <v>14</v>
      </c>
      <c r="C26" s="18">
        <v>3332</v>
      </c>
      <c r="D26" s="18"/>
      <c r="E26" s="18">
        <v>3068</v>
      </c>
      <c r="F26" s="18">
        <v>92.9</v>
      </c>
      <c r="G26" s="19" t="s">
        <v>37</v>
      </c>
    </row>
    <row r="27" spans="1:7" s="1" customFormat="1" ht="12" thickBot="1">
      <c r="A27" s="20" t="s">
        <v>38</v>
      </c>
      <c r="B27" s="21" t="s">
        <v>14</v>
      </c>
      <c r="C27" s="21">
        <v>3928</v>
      </c>
      <c r="D27" s="21"/>
      <c r="E27" s="21">
        <v>3266.7</v>
      </c>
      <c r="F27" s="21">
        <v>99</v>
      </c>
      <c r="G27" s="22"/>
    </row>
    <row r="28" spans="1:7" ht="23.25" thickBot="1">
      <c r="A28" s="23" t="s">
        <v>39</v>
      </c>
      <c r="B28" s="24" t="s">
        <v>14</v>
      </c>
      <c r="C28" s="24">
        <v>34</v>
      </c>
      <c r="D28" s="24"/>
      <c r="E28" s="24">
        <v>34</v>
      </c>
      <c r="F28" s="24">
        <v>1</v>
      </c>
      <c r="G28" s="25"/>
    </row>
    <row r="29" spans="1:7" s="1" customFormat="1" ht="12" thickBot="1">
      <c r="A29" s="20" t="s">
        <v>40</v>
      </c>
      <c r="B29" s="21" t="s">
        <v>14</v>
      </c>
      <c r="C29" s="21">
        <v>3962</v>
      </c>
      <c r="D29" s="21"/>
      <c r="E29" s="21">
        <v>3300.7</v>
      </c>
      <c r="F29" s="21">
        <v>100</v>
      </c>
      <c r="G29" s="22"/>
    </row>
    <row r="31" ht="11.25">
      <c r="A31" s="26" t="s">
        <v>41</v>
      </c>
    </row>
    <row r="32" spans="1:7" s="4" customFormat="1" ht="11.25">
      <c r="A32" s="93" t="s">
        <v>43</v>
      </c>
      <c r="B32" s="93"/>
      <c r="C32" s="93"/>
      <c r="D32" s="93"/>
      <c r="E32" s="93"/>
      <c r="F32" s="93"/>
      <c r="G32" s="93"/>
    </row>
    <row r="33" spans="1:7" ht="11.25">
      <c r="A33" s="93" t="s">
        <v>42</v>
      </c>
      <c r="B33" s="93"/>
      <c r="C33" s="93"/>
      <c r="D33" s="93"/>
      <c r="E33" s="93"/>
      <c r="F33" s="93"/>
      <c r="G33" s="93"/>
    </row>
    <row r="34" spans="1:7" ht="11.25">
      <c r="A34" s="93" t="s">
        <v>44</v>
      </c>
      <c r="B34" s="93"/>
      <c r="C34" s="93"/>
      <c r="D34" s="93"/>
      <c r="E34" s="93"/>
      <c r="F34" s="93"/>
      <c r="G34" s="93"/>
    </row>
    <row r="35" spans="1:7" ht="11.25">
      <c r="A35" s="93"/>
      <c r="B35" s="93"/>
      <c r="C35" s="93"/>
      <c r="D35" s="93"/>
      <c r="E35" s="93"/>
      <c r="F35" s="93"/>
      <c r="G35" s="93"/>
    </row>
    <row r="36" spans="1:7" ht="11.25">
      <c r="A36" s="93" t="s">
        <v>45</v>
      </c>
      <c r="B36" s="93"/>
      <c r="C36" s="93"/>
      <c r="D36" s="93"/>
      <c r="E36" s="93"/>
      <c r="F36" s="93"/>
      <c r="G36" s="93"/>
    </row>
  </sheetData>
  <mergeCells count="6">
    <mergeCell ref="A36:G36"/>
    <mergeCell ref="A35:G35"/>
    <mergeCell ref="A3:G3"/>
    <mergeCell ref="A32:G32"/>
    <mergeCell ref="A33:G33"/>
    <mergeCell ref="A34:G34"/>
  </mergeCells>
  <printOptions/>
  <pageMargins left="0.2" right="0.21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32"/>
  <sheetViews>
    <sheetView workbookViewId="0" topLeftCell="A10">
      <selection activeCell="G8" sqref="G8"/>
    </sheetView>
  </sheetViews>
  <sheetFormatPr defaultColWidth="9.140625" defaultRowHeight="12.75"/>
  <cols>
    <col min="1" max="1" width="29.421875" style="4" customWidth="1"/>
    <col min="2" max="2" width="10.7109375" style="3" customWidth="1"/>
    <col min="3" max="3" width="11.421875" style="3" customWidth="1"/>
    <col min="4" max="4" width="12.7109375" style="3" customWidth="1"/>
    <col min="5" max="5" width="12.140625" style="3" customWidth="1"/>
    <col min="6" max="6" width="6.7109375" style="3" customWidth="1"/>
    <col min="7" max="7" width="8.8515625" style="3" customWidth="1"/>
    <col min="8" max="16384" width="9.140625" style="3" customWidth="1"/>
  </cols>
  <sheetData>
    <row r="3" spans="1:6" ht="27.75" customHeight="1">
      <c r="A3" s="94" t="s">
        <v>49</v>
      </c>
      <c r="B3" s="94"/>
      <c r="C3" s="94"/>
      <c r="D3" s="94"/>
      <c r="E3" s="94"/>
      <c r="F3" s="94"/>
    </row>
    <row r="4" ht="12" thickBot="1"/>
    <row r="5" spans="1:7" s="2" customFormat="1" ht="34.5" thickBot="1">
      <c r="A5" s="9" t="s">
        <v>1</v>
      </c>
      <c r="B5" s="10" t="s">
        <v>2</v>
      </c>
      <c r="C5" s="11" t="s">
        <v>3</v>
      </c>
      <c r="D5" s="10" t="s">
        <v>25</v>
      </c>
      <c r="E5" s="11" t="s">
        <v>4</v>
      </c>
      <c r="F5" s="10" t="s">
        <v>5</v>
      </c>
      <c r="G5" s="10" t="s">
        <v>53</v>
      </c>
    </row>
    <row r="6" spans="1:7" ht="11.25">
      <c r="A6" s="13" t="s">
        <v>7</v>
      </c>
      <c r="B6" s="7" t="s">
        <v>8</v>
      </c>
      <c r="C6" s="7">
        <v>14.22</v>
      </c>
      <c r="D6" s="8">
        <f>E6-C6</f>
        <v>-4.690000000000001</v>
      </c>
      <c r="E6" s="7">
        <v>9.53</v>
      </c>
      <c r="F6" s="7"/>
      <c r="G6" s="7">
        <v>15</v>
      </c>
    </row>
    <row r="7" spans="1:7" ht="11.25">
      <c r="A7" s="15" t="s">
        <v>50</v>
      </c>
      <c r="B7" s="5" t="s">
        <v>46</v>
      </c>
      <c r="C7" s="5">
        <v>5.93</v>
      </c>
      <c r="D7" s="6">
        <f aca="true" t="shared" si="0" ref="D7:D23">E7-C7</f>
        <v>-4.14</v>
      </c>
      <c r="E7" s="5">
        <v>1.79</v>
      </c>
      <c r="F7" s="5"/>
      <c r="G7" s="5">
        <v>14.9</v>
      </c>
    </row>
    <row r="8" spans="1:7" ht="11.25">
      <c r="A8" s="15" t="s">
        <v>51</v>
      </c>
      <c r="B8" s="5" t="s">
        <v>12</v>
      </c>
      <c r="C8" s="5">
        <v>170</v>
      </c>
      <c r="D8" s="6">
        <f t="shared" si="0"/>
        <v>0</v>
      </c>
      <c r="E8" s="5">
        <v>170</v>
      </c>
      <c r="F8" s="5"/>
      <c r="G8" s="5">
        <v>-15</v>
      </c>
    </row>
    <row r="9" spans="1:7" ht="11.25">
      <c r="A9" s="15" t="s">
        <v>13</v>
      </c>
      <c r="B9" s="5" t="s">
        <v>14</v>
      </c>
      <c r="C9" s="5">
        <v>2416.7</v>
      </c>
      <c r="D9" s="6">
        <f t="shared" si="0"/>
        <v>-796.7999999999997</v>
      </c>
      <c r="E9" s="5">
        <v>1619.9</v>
      </c>
      <c r="F9" s="5"/>
      <c r="G9" s="5">
        <v>-2.3</v>
      </c>
    </row>
    <row r="10" spans="1:7" ht="11.25">
      <c r="A10" s="15" t="s">
        <v>15</v>
      </c>
      <c r="B10" s="5" t="s">
        <v>14</v>
      </c>
      <c r="C10" s="5">
        <v>2373.3</v>
      </c>
      <c r="D10" s="6">
        <v>-768.9</v>
      </c>
      <c r="E10" s="5">
        <v>1604.3</v>
      </c>
      <c r="F10" s="5"/>
      <c r="G10" s="5">
        <v>-2.3</v>
      </c>
    </row>
    <row r="11" spans="1:7" ht="11.25">
      <c r="A11" s="15" t="s">
        <v>16</v>
      </c>
      <c r="B11" s="5" t="s">
        <v>46</v>
      </c>
      <c r="C11" s="5">
        <v>13.96</v>
      </c>
      <c r="D11" s="27">
        <f t="shared" si="0"/>
        <v>-4.520000000000001</v>
      </c>
      <c r="E11" s="5">
        <v>9.44</v>
      </c>
      <c r="F11" s="5"/>
      <c r="G11" s="5">
        <v>15</v>
      </c>
    </row>
    <row r="12" spans="1:7" ht="11.25">
      <c r="A12" s="15" t="s">
        <v>17</v>
      </c>
      <c r="B12" s="5" t="s">
        <v>14</v>
      </c>
      <c r="C12" s="5">
        <v>43.4</v>
      </c>
      <c r="D12" s="6">
        <f t="shared" si="0"/>
        <v>-27.799999999999997</v>
      </c>
      <c r="E12" s="5">
        <v>15.6</v>
      </c>
      <c r="F12" s="5"/>
      <c r="G12" s="5">
        <v>0</v>
      </c>
    </row>
    <row r="13" spans="1:7" ht="11.25">
      <c r="A13" s="15" t="s">
        <v>19</v>
      </c>
      <c r="B13" s="5" t="s">
        <v>14</v>
      </c>
      <c r="C13" s="5">
        <v>31.9</v>
      </c>
      <c r="D13" s="6">
        <f t="shared" si="0"/>
        <v>-27.9</v>
      </c>
      <c r="E13" s="5">
        <v>4</v>
      </c>
      <c r="F13" s="5"/>
      <c r="G13" s="5">
        <v>0</v>
      </c>
    </row>
    <row r="14" spans="1:7" ht="11.25">
      <c r="A14" s="15" t="s">
        <v>20</v>
      </c>
      <c r="B14" s="5" t="s">
        <v>14</v>
      </c>
      <c r="C14" s="5">
        <v>11.6</v>
      </c>
      <c r="D14" s="6">
        <f t="shared" si="0"/>
        <v>0</v>
      </c>
      <c r="E14" s="5">
        <v>11.6</v>
      </c>
      <c r="F14" s="5"/>
      <c r="G14" s="5">
        <v>0</v>
      </c>
    </row>
    <row r="15" spans="1:7" ht="11.25">
      <c r="A15" s="15" t="s">
        <v>21</v>
      </c>
      <c r="B15" s="5" t="s">
        <v>22</v>
      </c>
      <c r="C15" s="5">
        <v>1.8</v>
      </c>
      <c r="D15" s="6">
        <v>-0.9</v>
      </c>
      <c r="E15" s="5">
        <v>1</v>
      </c>
      <c r="F15" s="5"/>
      <c r="G15" s="5">
        <v>2.3</v>
      </c>
    </row>
    <row r="16" spans="1:7" ht="11.25">
      <c r="A16" s="15" t="s">
        <v>52</v>
      </c>
      <c r="B16" s="5" t="s">
        <v>14</v>
      </c>
      <c r="C16" s="5">
        <v>336.8</v>
      </c>
      <c r="D16" s="6">
        <f t="shared" si="0"/>
        <v>-237.20000000000002</v>
      </c>
      <c r="E16" s="5">
        <v>99.6</v>
      </c>
      <c r="F16" s="5">
        <v>6.2</v>
      </c>
      <c r="G16" s="5">
        <v>0</v>
      </c>
    </row>
    <row r="17" spans="1:7" ht="11.25">
      <c r="A17" s="15" t="s">
        <v>29</v>
      </c>
      <c r="B17" s="5" t="s">
        <v>14</v>
      </c>
      <c r="C17" s="5">
        <v>216.4</v>
      </c>
      <c r="D17" s="6">
        <f t="shared" si="0"/>
        <v>-166.4</v>
      </c>
      <c r="E17" s="5">
        <v>50</v>
      </c>
      <c r="F17" s="5">
        <v>3.1</v>
      </c>
      <c r="G17" s="5">
        <v>-9.9</v>
      </c>
    </row>
    <row r="18" spans="1:7" ht="11.25">
      <c r="A18" s="15" t="s">
        <v>30</v>
      </c>
      <c r="B18" s="5" t="s">
        <v>14</v>
      </c>
      <c r="C18" s="5">
        <v>295.1</v>
      </c>
      <c r="D18" s="6">
        <f t="shared" si="0"/>
        <v>-205.10000000000002</v>
      </c>
      <c r="E18" s="5">
        <v>90</v>
      </c>
      <c r="F18" s="5">
        <v>5.6</v>
      </c>
      <c r="G18" s="5">
        <v>0</v>
      </c>
    </row>
    <row r="19" spans="1:7" ht="11.25">
      <c r="A19" s="15" t="s">
        <v>31</v>
      </c>
      <c r="B19" s="5" t="s">
        <v>34</v>
      </c>
      <c r="C19" s="5">
        <v>12295</v>
      </c>
      <c r="D19" s="6">
        <f t="shared" si="0"/>
        <v>-4795</v>
      </c>
      <c r="E19" s="5">
        <v>7500</v>
      </c>
      <c r="F19" s="5"/>
      <c r="G19" s="5">
        <v>0</v>
      </c>
    </row>
    <row r="20" spans="1:7" ht="11.25">
      <c r="A20" s="15" t="s">
        <v>32</v>
      </c>
      <c r="B20" s="5" t="s">
        <v>33</v>
      </c>
      <c r="C20" s="5">
        <v>2</v>
      </c>
      <c r="D20" s="6">
        <f t="shared" si="0"/>
        <v>-1</v>
      </c>
      <c r="E20" s="5">
        <v>1</v>
      </c>
      <c r="F20" s="5"/>
      <c r="G20" s="5">
        <v>0</v>
      </c>
    </row>
    <row r="21" spans="1:7" ht="11.25">
      <c r="A21" s="15" t="s">
        <v>35</v>
      </c>
      <c r="B21" s="5" t="s">
        <v>14</v>
      </c>
      <c r="C21" s="5">
        <v>77.3</v>
      </c>
      <c r="D21" s="5">
        <f t="shared" si="0"/>
        <v>-53.4</v>
      </c>
      <c r="E21" s="5">
        <v>23.9</v>
      </c>
      <c r="F21" s="5">
        <v>1.5</v>
      </c>
      <c r="G21" s="5">
        <v>0</v>
      </c>
    </row>
    <row r="22" spans="1:7" ht="23.25" thickBot="1">
      <c r="A22" s="17" t="s">
        <v>54</v>
      </c>
      <c r="B22" s="18" t="s">
        <v>14</v>
      </c>
      <c r="C22" s="18">
        <v>1409.3</v>
      </c>
      <c r="D22" s="18">
        <f t="shared" si="0"/>
        <v>-93.5</v>
      </c>
      <c r="E22" s="18">
        <v>1315.8</v>
      </c>
      <c r="F22" s="18">
        <v>82</v>
      </c>
      <c r="G22" s="18">
        <v>-2.2</v>
      </c>
    </row>
    <row r="23" spans="1:7" s="1" customFormat="1" ht="12" thickBot="1">
      <c r="A23" s="20" t="s">
        <v>38</v>
      </c>
      <c r="B23" s="21" t="s">
        <v>14</v>
      </c>
      <c r="C23" s="21">
        <v>2334.9</v>
      </c>
      <c r="D23" s="21">
        <f t="shared" si="0"/>
        <v>-755.6000000000001</v>
      </c>
      <c r="E23" s="21">
        <v>1579.3</v>
      </c>
      <c r="F23" s="21">
        <v>98.4</v>
      </c>
      <c r="G23" s="21">
        <v>-2.2</v>
      </c>
    </row>
    <row r="24" spans="1:7" ht="23.25" thickBot="1">
      <c r="A24" s="23" t="s">
        <v>39</v>
      </c>
      <c r="B24" s="24" t="s">
        <v>14</v>
      </c>
      <c r="C24" s="24">
        <v>38.4</v>
      </c>
      <c r="D24" s="24">
        <v>-13.4</v>
      </c>
      <c r="E24" s="24">
        <v>25</v>
      </c>
      <c r="F24" s="24">
        <v>1.6</v>
      </c>
      <c r="G24" s="24">
        <v>-7.1</v>
      </c>
    </row>
    <row r="25" spans="1:7" s="1" customFormat="1" ht="12" thickBot="1">
      <c r="A25" s="20" t="s">
        <v>40</v>
      </c>
      <c r="B25" s="21" t="s">
        <v>14</v>
      </c>
      <c r="C25" s="21">
        <v>2373.3</v>
      </c>
      <c r="D25" s="21">
        <v>-768.9</v>
      </c>
      <c r="E25" s="21">
        <v>1604.3</v>
      </c>
      <c r="F25" s="21">
        <v>100</v>
      </c>
      <c r="G25" s="21">
        <v>-2.3</v>
      </c>
    </row>
    <row r="27" ht="11.25">
      <c r="A27" s="26" t="s">
        <v>41</v>
      </c>
    </row>
    <row r="28" spans="1:6" s="4" customFormat="1" ht="11.25">
      <c r="A28" s="93" t="s">
        <v>56</v>
      </c>
      <c r="B28" s="93"/>
      <c r="C28" s="93"/>
      <c r="D28" s="93"/>
      <c r="E28" s="93"/>
      <c r="F28" s="93"/>
    </row>
    <row r="29" spans="1:6" ht="11.25">
      <c r="A29" s="93" t="s">
        <v>57</v>
      </c>
      <c r="B29" s="93"/>
      <c r="C29" s="93"/>
      <c r="D29" s="93"/>
      <c r="E29" s="93"/>
      <c r="F29" s="93"/>
    </row>
    <row r="30" spans="1:6" ht="11.25">
      <c r="A30" s="93" t="s">
        <v>58</v>
      </c>
      <c r="B30" s="93"/>
      <c r="C30" s="93"/>
      <c r="D30" s="93"/>
      <c r="E30" s="93"/>
      <c r="F30" s="93"/>
    </row>
    <row r="31" spans="1:6" ht="11.25">
      <c r="A31" s="93"/>
      <c r="B31" s="93"/>
      <c r="C31" s="93"/>
      <c r="D31" s="93"/>
      <c r="E31" s="93"/>
      <c r="F31" s="93"/>
    </row>
    <row r="32" spans="1:6" ht="11.25">
      <c r="A32" s="93" t="s">
        <v>55</v>
      </c>
      <c r="B32" s="93"/>
      <c r="C32" s="93"/>
      <c r="D32" s="93"/>
      <c r="E32" s="93"/>
      <c r="F32" s="93"/>
    </row>
  </sheetData>
  <mergeCells count="6">
    <mergeCell ref="A31:F31"/>
    <mergeCell ref="A32:F32"/>
    <mergeCell ref="A3:F3"/>
    <mergeCell ref="A28:F28"/>
    <mergeCell ref="A29:F29"/>
    <mergeCell ref="A30:F30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C14"/>
  <sheetViews>
    <sheetView workbookViewId="0" topLeftCell="A1">
      <selection activeCell="C15" sqref="C15"/>
    </sheetView>
  </sheetViews>
  <sheetFormatPr defaultColWidth="9.140625" defaultRowHeight="12.75"/>
  <sheetData>
    <row r="2" spans="1:2" ht="12.75">
      <c r="A2" t="s">
        <v>460</v>
      </c>
      <c r="B2">
        <v>7983</v>
      </c>
    </row>
    <row r="3" spans="1:2" ht="12.75">
      <c r="A3" t="s">
        <v>461</v>
      </c>
      <c r="B3">
        <v>7986</v>
      </c>
    </row>
    <row r="4" spans="1:2" ht="12.75">
      <c r="A4" t="s">
        <v>462</v>
      </c>
      <c r="B4">
        <v>8006</v>
      </c>
    </row>
    <row r="5" spans="1:2" ht="12.75">
      <c r="A5" t="s">
        <v>463</v>
      </c>
      <c r="B5">
        <v>8005</v>
      </c>
    </row>
    <row r="6" spans="1:2" ht="12.75">
      <c r="A6" t="s">
        <v>464</v>
      </c>
      <c r="B6">
        <v>8008</v>
      </c>
    </row>
    <row r="7" spans="1:2" ht="12.75">
      <c r="A7" t="s">
        <v>465</v>
      </c>
      <c r="B7">
        <v>8010</v>
      </c>
    </row>
    <row r="8" spans="1:2" ht="12.75">
      <c r="A8" t="s">
        <v>466</v>
      </c>
      <c r="B8">
        <v>8040</v>
      </c>
    </row>
    <row r="9" spans="1:2" ht="12.75">
      <c r="A9" t="s">
        <v>467</v>
      </c>
      <c r="B9">
        <v>8022</v>
      </c>
    </row>
    <row r="10" spans="1:2" ht="12.75">
      <c r="A10" t="s">
        <v>468</v>
      </c>
      <c r="B10">
        <v>8017</v>
      </c>
    </row>
    <row r="11" spans="1:2" ht="12.75">
      <c r="A11" t="s">
        <v>469</v>
      </c>
      <c r="B11">
        <v>7999</v>
      </c>
    </row>
    <row r="12" spans="1:2" ht="12.75">
      <c r="A12" t="s">
        <v>470</v>
      </c>
      <c r="B12">
        <v>7980</v>
      </c>
    </row>
    <row r="13" spans="1:2" ht="12.75">
      <c r="A13" t="s">
        <v>471</v>
      </c>
      <c r="B13">
        <v>7978</v>
      </c>
    </row>
    <row r="14" spans="2:3" ht="12.75">
      <c r="B14">
        <f>SUM(B2:B13)/12</f>
        <v>8002.833333333333</v>
      </c>
      <c r="C14">
        <f>B14/7000</f>
        <v>1.1432619047619048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98"/>
  <sheetViews>
    <sheetView tabSelected="1" workbookViewId="0" topLeftCell="A1">
      <pane ySplit="5" topLeftCell="BM72" activePane="bottomLeft" state="frozen"/>
      <selection pane="topLeft" activeCell="A1" sqref="A1"/>
      <selection pane="bottomLeft" activeCell="E20" sqref="E20"/>
    </sheetView>
  </sheetViews>
  <sheetFormatPr defaultColWidth="9.140625" defaultRowHeight="12.75"/>
  <cols>
    <col min="1" max="1" width="3.8515625" style="65" customWidth="1"/>
    <col min="2" max="2" width="21.28125" style="42" customWidth="1"/>
    <col min="3" max="3" width="8.00390625" style="33" customWidth="1"/>
    <col min="4" max="5" width="8.8515625" style="33" customWidth="1"/>
    <col min="6" max="6" width="6.140625" style="33" customWidth="1"/>
    <col min="7" max="7" width="6.00390625" style="33" customWidth="1"/>
    <col min="8" max="8" width="7.28125" style="33" customWidth="1"/>
    <col min="9" max="9" width="5.8515625" style="33" customWidth="1"/>
    <col min="10" max="10" width="6.140625" style="33" customWidth="1"/>
    <col min="11" max="11" width="4.8515625" style="33" customWidth="1"/>
    <col min="12" max="12" width="11.00390625" style="33" customWidth="1"/>
    <col min="13" max="16384" width="9.140625" style="33" customWidth="1"/>
  </cols>
  <sheetData>
    <row r="1" spans="1:12" ht="25.5" customHeight="1" thickBot="1">
      <c r="A1" s="113" t="s">
        <v>325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</row>
    <row r="2" spans="1:12" s="29" customFormat="1" ht="10.5" customHeight="1">
      <c r="A2" s="114" t="s">
        <v>59</v>
      </c>
      <c r="B2" s="107" t="s">
        <v>60</v>
      </c>
      <c r="C2" s="89" t="s">
        <v>61</v>
      </c>
      <c r="D2" s="110" t="s">
        <v>323</v>
      </c>
      <c r="E2" s="110" t="s">
        <v>324</v>
      </c>
      <c r="F2" s="86" t="s">
        <v>326</v>
      </c>
      <c r="G2" s="88"/>
      <c r="H2" s="88"/>
      <c r="I2" s="88"/>
      <c r="J2" s="49"/>
      <c r="K2" s="50"/>
      <c r="L2" s="48" t="s">
        <v>6</v>
      </c>
    </row>
    <row r="3" spans="1:12" s="29" customFormat="1" ht="37.5" customHeight="1">
      <c r="A3" s="115"/>
      <c r="B3" s="108"/>
      <c r="C3" s="90"/>
      <c r="D3" s="111"/>
      <c r="E3" s="111"/>
      <c r="F3" s="86" t="s">
        <v>62</v>
      </c>
      <c r="G3" s="87"/>
      <c r="H3" s="52" t="s">
        <v>447</v>
      </c>
      <c r="I3" s="53"/>
      <c r="J3" s="48" t="s">
        <v>63</v>
      </c>
      <c r="K3" s="48" t="s">
        <v>448</v>
      </c>
      <c r="L3" s="51"/>
    </row>
    <row r="4" spans="1:12" s="29" customFormat="1" ht="21" thickBot="1">
      <c r="A4" s="116"/>
      <c r="B4" s="109"/>
      <c r="C4" s="91"/>
      <c r="D4" s="112"/>
      <c r="E4" s="112"/>
      <c r="F4" s="31" t="s">
        <v>64</v>
      </c>
      <c r="G4" s="31" t="s">
        <v>449</v>
      </c>
      <c r="H4" s="31" t="s">
        <v>64</v>
      </c>
      <c r="I4" s="31" t="s">
        <v>449</v>
      </c>
      <c r="J4" s="54"/>
      <c r="K4" s="54"/>
      <c r="L4" s="54"/>
    </row>
    <row r="5" spans="1:12" ht="11.25">
      <c r="A5" s="38" t="s">
        <v>65</v>
      </c>
      <c r="B5" s="44">
        <v>2</v>
      </c>
      <c r="C5" s="28">
        <v>3</v>
      </c>
      <c r="D5" s="28">
        <v>4</v>
      </c>
      <c r="E5" s="28">
        <v>5</v>
      </c>
      <c r="F5" s="43">
        <v>6</v>
      </c>
      <c r="G5" s="28">
        <v>7</v>
      </c>
      <c r="H5" s="28">
        <v>8</v>
      </c>
      <c r="I5" s="43">
        <v>9</v>
      </c>
      <c r="J5" s="28">
        <v>10</v>
      </c>
      <c r="K5" s="28">
        <v>11</v>
      </c>
      <c r="L5" s="43">
        <v>12</v>
      </c>
    </row>
    <row r="6" spans="1:12" ht="12">
      <c r="A6" s="66" t="s">
        <v>65</v>
      </c>
      <c r="B6" s="45" t="s">
        <v>78</v>
      </c>
      <c r="C6" s="28" t="s">
        <v>79</v>
      </c>
      <c r="D6" s="32">
        <v>23208.5</v>
      </c>
      <c r="E6" s="83">
        <f>E20*E19/E18*1000</f>
        <v>17793.67070063694</v>
      </c>
      <c r="F6" s="28" t="s">
        <v>81</v>
      </c>
      <c r="G6" s="28" t="s">
        <v>82</v>
      </c>
      <c r="H6" s="28" t="s">
        <v>80</v>
      </c>
      <c r="I6" s="28" t="s">
        <v>83</v>
      </c>
      <c r="J6" s="28" t="s">
        <v>84</v>
      </c>
      <c r="K6" s="35"/>
      <c r="L6" s="85" t="s">
        <v>450</v>
      </c>
    </row>
    <row r="7" spans="1:12" ht="12">
      <c r="A7" s="67"/>
      <c r="B7" s="45" t="s">
        <v>85</v>
      </c>
      <c r="C7" s="28" t="s">
        <v>86</v>
      </c>
      <c r="D7" s="32">
        <v>23208.5</v>
      </c>
      <c r="E7" s="83">
        <f>E6</f>
        <v>17793.67070063694</v>
      </c>
      <c r="F7" s="28" t="s">
        <v>81</v>
      </c>
      <c r="G7" s="28" t="s">
        <v>82</v>
      </c>
      <c r="H7" s="28" t="s">
        <v>80</v>
      </c>
      <c r="I7" s="28" t="s">
        <v>83</v>
      </c>
      <c r="J7" s="28" t="s">
        <v>84</v>
      </c>
      <c r="K7" s="35"/>
      <c r="L7" s="100"/>
    </row>
    <row r="8" spans="1:12" ht="12">
      <c r="A8" s="66" t="s">
        <v>87</v>
      </c>
      <c r="B8" s="45" t="s">
        <v>88</v>
      </c>
      <c r="C8" s="28" t="s">
        <v>86</v>
      </c>
      <c r="D8" s="32">
        <v>520</v>
      </c>
      <c r="E8" s="80">
        <f>E7*E9/100</f>
        <v>398.57822369426754</v>
      </c>
      <c r="F8" s="28" t="s">
        <v>89</v>
      </c>
      <c r="G8" s="28" t="s">
        <v>83</v>
      </c>
      <c r="H8" s="28" t="s">
        <v>89</v>
      </c>
      <c r="I8" s="28" t="s">
        <v>83</v>
      </c>
      <c r="J8" s="28" t="s">
        <v>83</v>
      </c>
      <c r="K8" s="35"/>
      <c r="L8" s="35"/>
    </row>
    <row r="9" spans="1:12" ht="12">
      <c r="A9" s="67"/>
      <c r="B9" s="45" t="s">
        <v>88</v>
      </c>
      <c r="C9" s="55" t="s">
        <v>22</v>
      </c>
      <c r="D9" s="32">
        <v>2.24</v>
      </c>
      <c r="E9" s="32">
        <v>2.24</v>
      </c>
      <c r="F9" s="28" t="s">
        <v>91</v>
      </c>
      <c r="G9" s="35"/>
      <c r="H9" s="28" t="s">
        <v>90</v>
      </c>
      <c r="I9" s="35"/>
      <c r="J9" s="35"/>
      <c r="K9" s="35"/>
      <c r="L9" s="35"/>
    </row>
    <row r="10" spans="1:12" ht="12">
      <c r="A10" s="101" t="s">
        <v>66</v>
      </c>
      <c r="B10" s="56" t="s">
        <v>92</v>
      </c>
      <c r="C10" s="97" t="s">
        <v>86</v>
      </c>
      <c r="D10" s="36"/>
      <c r="E10" s="36"/>
      <c r="F10" s="36"/>
      <c r="G10" s="97" t="s">
        <v>93</v>
      </c>
      <c r="H10" s="36"/>
      <c r="I10" s="97" t="s">
        <v>93</v>
      </c>
      <c r="J10" s="97" t="s">
        <v>83</v>
      </c>
      <c r="K10" s="36"/>
      <c r="L10" s="36"/>
    </row>
    <row r="11" spans="1:12" ht="12">
      <c r="A11" s="102"/>
      <c r="B11" s="57" t="s">
        <v>94</v>
      </c>
      <c r="C11" s="98"/>
      <c r="D11" s="37">
        <v>0</v>
      </c>
      <c r="E11" s="37">
        <v>0</v>
      </c>
      <c r="F11" s="37">
        <v>0</v>
      </c>
      <c r="G11" s="98"/>
      <c r="H11" s="37">
        <v>0</v>
      </c>
      <c r="I11" s="98"/>
      <c r="J11" s="98"/>
      <c r="K11" s="37"/>
      <c r="L11" s="99" t="s">
        <v>451</v>
      </c>
    </row>
    <row r="12" spans="1:12" ht="12">
      <c r="A12" s="66" t="s">
        <v>67</v>
      </c>
      <c r="B12" s="45" t="s">
        <v>95</v>
      </c>
      <c r="C12" s="28" t="s">
        <v>86</v>
      </c>
      <c r="D12" s="32">
        <v>22688.5</v>
      </c>
      <c r="E12" s="83">
        <f>E7-E8</f>
        <v>17395.09247694267</v>
      </c>
      <c r="F12" s="28" t="s">
        <v>97</v>
      </c>
      <c r="G12" s="28" t="s">
        <v>98</v>
      </c>
      <c r="H12" s="28" t="s">
        <v>96</v>
      </c>
      <c r="I12" s="28" t="s">
        <v>83</v>
      </c>
      <c r="J12" s="28" t="s">
        <v>84</v>
      </c>
      <c r="K12" s="35"/>
      <c r="L12" s="99"/>
    </row>
    <row r="13" spans="1:12" ht="12">
      <c r="A13" s="66" t="s">
        <v>68</v>
      </c>
      <c r="B13" s="45" t="s">
        <v>99</v>
      </c>
      <c r="C13" s="28" t="s">
        <v>86</v>
      </c>
      <c r="D13" s="32">
        <v>8.2</v>
      </c>
      <c r="E13" s="32">
        <v>8.2</v>
      </c>
      <c r="F13" s="28" t="s">
        <v>100</v>
      </c>
      <c r="G13" s="28" t="s">
        <v>83</v>
      </c>
      <c r="H13" s="28" t="s">
        <v>100</v>
      </c>
      <c r="I13" s="28" t="s">
        <v>83</v>
      </c>
      <c r="J13" s="28" t="s">
        <v>83</v>
      </c>
      <c r="K13" s="35"/>
      <c r="L13" s="99"/>
    </row>
    <row r="14" spans="1:12" ht="12">
      <c r="A14" s="67"/>
      <c r="B14" s="45" t="s">
        <v>99</v>
      </c>
      <c r="C14" s="55" t="s">
        <v>22</v>
      </c>
      <c r="D14" s="32">
        <v>1859.5</v>
      </c>
      <c r="E14" s="83">
        <f>E12*E13/100</f>
        <v>1426.397583109299</v>
      </c>
      <c r="F14" s="28" t="s">
        <v>102</v>
      </c>
      <c r="G14" s="35"/>
      <c r="H14" s="28" t="s">
        <v>101</v>
      </c>
      <c r="I14" s="35"/>
      <c r="J14" s="35"/>
      <c r="K14" s="35"/>
      <c r="L14" s="100"/>
    </row>
    <row r="15" spans="1:12" ht="12">
      <c r="A15" s="66" t="s">
        <v>69</v>
      </c>
      <c r="B15" s="45" t="s">
        <v>103</v>
      </c>
      <c r="C15" s="28" t="s">
        <v>86</v>
      </c>
      <c r="D15" s="32" t="s">
        <v>104</v>
      </c>
      <c r="E15" s="83">
        <f>E12-E14</f>
        <v>15968.694893833372</v>
      </c>
      <c r="F15" s="28" t="s">
        <v>105</v>
      </c>
      <c r="G15" s="28" t="s">
        <v>106</v>
      </c>
      <c r="H15" s="28" t="s">
        <v>107</v>
      </c>
      <c r="I15" s="28" t="s">
        <v>83</v>
      </c>
      <c r="J15" s="28" t="s">
        <v>108</v>
      </c>
      <c r="K15" s="35"/>
      <c r="L15" s="35"/>
    </row>
    <row r="16" spans="1:12" ht="12">
      <c r="A16" s="66" t="s">
        <v>70</v>
      </c>
      <c r="B16" s="45" t="s">
        <v>109</v>
      </c>
      <c r="C16" s="35"/>
      <c r="D16" s="39"/>
      <c r="E16" s="39"/>
      <c r="F16" s="35"/>
      <c r="G16" s="35"/>
      <c r="H16" s="35"/>
      <c r="I16" s="35"/>
      <c r="J16" s="35"/>
      <c r="K16" s="35"/>
      <c r="L16" s="35"/>
    </row>
    <row r="17" spans="1:12" ht="12">
      <c r="A17" s="66" t="s">
        <v>110</v>
      </c>
      <c r="B17" s="45" t="s">
        <v>111</v>
      </c>
      <c r="C17" s="35"/>
      <c r="D17" s="39"/>
      <c r="E17" s="39"/>
      <c r="F17" s="35"/>
      <c r="G17" s="35"/>
      <c r="H17" s="35"/>
      <c r="I17" s="35"/>
      <c r="J17" s="35"/>
      <c r="K17" s="35"/>
      <c r="L17" s="35"/>
    </row>
    <row r="18" spans="1:12" ht="24">
      <c r="A18" s="67"/>
      <c r="B18" s="46" t="s">
        <v>112</v>
      </c>
      <c r="C18" s="28" t="s">
        <v>113</v>
      </c>
      <c r="D18" s="32" t="s">
        <v>114</v>
      </c>
      <c r="E18" s="32">
        <v>157</v>
      </c>
      <c r="F18" s="28" t="s">
        <v>115</v>
      </c>
      <c r="G18" s="28" t="s">
        <v>116</v>
      </c>
      <c r="H18" s="28" t="s">
        <v>114</v>
      </c>
      <c r="I18" s="28" t="s">
        <v>83</v>
      </c>
      <c r="J18" s="28" t="s">
        <v>117</v>
      </c>
      <c r="K18" s="35"/>
      <c r="L18" s="35"/>
    </row>
    <row r="19" spans="1:12" ht="12">
      <c r="A19" s="67"/>
      <c r="B19" s="45" t="s">
        <v>118</v>
      </c>
      <c r="C19" s="35"/>
      <c r="D19" s="32" t="s">
        <v>120</v>
      </c>
      <c r="E19" s="32">
        <v>1.143</v>
      </c>
      <c r="F19" s="28" t="s">
        <v>119</v>
      </c>
      <c r="G19" s="35"/>
      <c r="H19" s="28" t="s">
        <v>120</v>
      </c>
      <c r="I19" s="35"/>
      <c r="J19" s="35"/>
      <c r="K19" s="35"/>
      <c r="L19" s="35"/>
    </row>
    <row r="20" spans="1:12" ht="24">
      <c r="A20" s="67"/>
      <c r="B20" s="46" t="s">
        <v>121</v>
      </c>
      <c r="C20" s="28" t="s">
        <v>452</v>
      </c>
      <c r="D20" s="32" t="s">
        <v>122</v>
      </c>
      <c r="E20" s="32">
        <v>2444.1</v>
      </c>
      <c r="F20" s="28" t="s">
        <v>123</v>
      </c>
      <c r="G20" s="28" t="s">
        <v>124</v>
      </c>
      <c r="H20" s="28" t="s">
        <v>122</v>
      </c>
      <c r="I20" s="28" t="s">
        <v>83</v>
      </c>
      <c r="J20" s="28" t="s">
        <v>125</v>
      </c>
      <c r="K20" s="35"/>
      <c r="L20" s="35"/>
    </row>
    <row r="21" spans="1:12" ht="12">
      <c r="A21" s="67"/>
      <c r="B21" s="45" t="s">
        <v>126</v>
      </c>
      <c r="C21" s="28" t="s">
        <v>127</v>
      </c>
      <c r="D21" s="32" t="s">
        <v>128</v>
      </c>
      <c r="E21" s="32">
        <v>2707.3</v>
      </c>
      <c r="F21" s="28" t="s">
        <v>129</v>
      </c>
      <c r="G21" s="28" t="s">
        <v>130</v>
      </c>
      <c r="H21" s="28" t="s">
        <v>131</v>
      </c>
      <c r="I21" s="28" t="s">
        <v>132</v>
      </c>
      <c r="J21" s="28" t="s">
        <v>133</v>
      </c>
      <c r="K21" s="35"/>
      <c r="L21" s="35"/>
    </row>
    <row r="22" spans="1:12" ht="12">
      <c r="A22" s="67"/>
      <c r="B22" s="45" t="s">
        <v>453</v>
      </c>
      <c r="C22" s="28" t="s">
        <v>127</v>
      </c>
      <c r="D22" s="32" t="s">
        <v>134</v>
      </c>
      <c r="E22" s="32">
        <v>337.21</v>
      </c>
      <c r="F22" s="28" t="s">
        <v>135</v>
      </c>
      <c r="G22" s="28" t="s">
        <v>136</v>
      </c>
      <c r="H22" s="28" t="s">
        <v>137</v>
      </c>
      <c r="I22" s="28" t="s">
        <v>138</v>
      </c>
      <c r="J22" s="28" t="s">
        <v>139</v>
      </c>
      <c r="K22" s="35"/>
      <c r="L22" s="35"/>
    </row>
    <row r="23" spans="1:12" ht="12">
      <c r="A23" s="66" t="s">
        <v>140</v>
      </c>
      <c r="B23" s="45" t="s">
        <v>23</v>
      </c>
      <c r="C23" s="35"/>
      <c r="D23" s="39"/>
      <c r="E23" s="39"/>
      <c r="F23" s="35"/>
      <c r="G23" s="35"/>
      <c r="H23" s="35"/>
      <c r="I23" s="35"/>
      <c r="J23" s="35"/>
      <c r="K23" s="35"/>
      <c r="L23" s="35"/>
    </row>
    <row r="24" spans="1:12" ht="24">
      <c r="A24" s="66" t="s">
        <v>110</v>
      </c>
      <c r="B24" s="46" t="s">
        <v>141</v>
      </c>
      <c r="C24" s="35"/>
      <c r="D24" s="32" t="s">
        <v>142</v>
      </c>
      <c r="E24" s="32">
        <v>22</v>
      </c>
      <c r="F24" s="28" t="s">
        <v>143</v>
      </c>
      <c r="G24" s="28" t="s">
        <v>144</v>
      </c>
      <c r="H24" s="28" t="s">
        <v>142</v>
      </c>
      <c r="I24" s="28" t="s">
        <v>83</v>
      </c>
      <c r="J24" s="28" t="s">
        <v>145</v>
      </c>
      <c r="K24" s="35"/>
      <c r="L24" s="35"/>
    </row>
    <row r="25" spans="1:12" ht="36">
      <c r="A25" s="67"/>
      <c r="B25" s="58" t="s">
        <v>146</v>
      </c>
      <c r="C25" s="28" t="s">
        <v>158</v>
      </c>
      <c r="D25" s="35"/>
      <c r="E25" s="35">
        <v>511</v>
      </c>
      <c r="F25" s="28" t="s">
        <v>147</v>
      </c>
      <c r="G25" s="28" t="s">
        <v>83</v>
      </c>
      <c r="H25" s="28" t="s">
        <v>147</v>
      </c>
      <c r="I25" s="28" t="s">
        <v>148</v>
      </c>
      <c r="J25" s="28" t="s">
        <v>83</v>
      </c>
      <c r="K25" s="35"/>
      <c r="L25" s="35"/>
    </row>
    <row r="26" spans="1:12" ht="12">
      <c r="A26" s="67"/>
      <c r="B26" s="45" t="s">
        <v>156</v>
      </c>
      <c r="C26" s="28" t="s">
        <v>158</v>
      </c>
      <c r="D26" s="32" t="s">
        <v>147</v>
      </c>
      <c r="E26" s="32"/>
      <c r="F26" s="28" t="s">
        <v>147</v>
      </c>
      <c r="G26" s="35"/>
      <c r="H26" s="28" t="s">
        <v>149</v>
      </c>
      <c r="I26" s="35"/>
      <c r="J26" s="28" t="s">
        <v>83</v>
      </c>
      <c r="K26" s="35"/>
      <c r="L26" s="35"/>
    </row>
    <row r="27" spans="1:12" ht="12">
      <c r="A27" s="67"/>
      <c r="B27" s="45" t="s">
        <v>150</v>
      </c>
      <c r="C27" s="35"/>
      <c r="D27" s="39"/>
      <c r="E27" s="39"/>
      <c r="F27" s="35"/>
      <c r="G27" s="35"/>
      <c r="H27" s="35"/>
      <c r="I27" s="35"/>
      <c r="J27" s="35"/>
      <c r="K27" s="35"/>
      <c r="L27" s="35"/>
    </row>
    <row r="28" spans="1:12" ht="24">
      <c r="A28" s="66" t="s">
        <v>110</v>
      </c>
      <c r="B28" s="46" t="s">
        <v>151</v>
      </c>
      <c r="C28" s="28" t="s">
        <v>158</v>
      </c>
      <c r="D28" s="59" t="s">
        <v>153</v>
      </c>
      <c r="E28" s="59"/>
      <c r="F28" s="41" t="s">
        <v>83</v>
      </c>
      <c r="G28" s="28" t="s">
        <v>93</v>
      </c>
      <c r="H28" s="41" t="s">
        <v>147</v>
      </c>
      <c r="I28" s="28" t="s">
        <v>83</v>
      </c>
      <c r="J28" s="28" t="s">
        <v>147</v>
      </c>
      <c r="K28" s="35"/>
      <c r="L28" s="35"/>
    </row>
    <row r="29" spans="1:12" ht="24">
      <c r="A29" s="67"/>
      <c r="B29" s="58" t="s">
        <v>154</v>
      </c>
      <c r="C29" s="35"/>
      <c r="D29" s="32" t="s">
        <v>155</v>
      </c>
      <c r="E29" s="32"/>
      <c r="F29" s="35"/>
      <c r="G29" s="35"/>
      <c r="H29" s="28" t="s">
        <v>155</v>
      </c>
      <c r="I29" s="35"/>
      <c r="J29" s="35"/>
      <c r="K29" s="35"/>
      <c r="L29" s="35"/>
    </row>
    <row r="30" spans="1:12" ht="12">
      <c r="A30" s="66" t="s">
        <v>110</v>
      </c>
      <c r="B30" s="45" t="s">
        <v>156</v>
      </c>
      <c r="C30" s="35"/>
      <c r="D30" s="39"/>
      <c r="E30" s="39"/>
      <c r="F30" s="35"/>
      <c r="G30" s="35"/>
      <c r="H30" s="35"/>
      <c r="I30" s="35"/>
      <c r="J30" s="35"/>
      <c r="K30" s="35"/>
      <c r="L30" s="35"/>
    </row>
    <row r="31" spans="1:12" ht="12">
      <c r="A31" s="67"/>
      <c r="B31" s="45" t="s">
        <v>157</v>
      </c>
      <c r="C31" s="28" t="s">
        <v>158</v>
      </c>
      <c r="D31" s="32" t="s">
        <v>147</v>
      </c>
      <c r="E31" s="32"/>
      <c r="F31" s="28" t="s">
        <v>83</v>
      </c>
      <c r="G31" s="28" t="s">
        <v>93</v>
      </c>
      <c r="H31" s="28" t="s">
        <v>147</v>
      </c>
      <c r="I31" s="28" t="s">
        <v>83</v>
      </c>
      <c r="J31" s="28" t="s">
        <v>147</v>
      </c>
      <c r="K31" s="35"/>
      <c r="L31" s="35"/>
    </row>
    <row r="32" spans="1:12" ht="12">
      <c r="A32" s="67"/>
      <c r="B32" s="45" t="s">
        <v>159</v>
      </c>
      <c r="C32" s="28" t="s">
        <v>454</v>
      </c>
      <c r="D32" s="32" t="s">
        <v>160</v>
      </c>
      <c r="E32" s="32"/>
      <c r="F32" s="35"/>
      <c r="G32" s="28" t="s">
        <v>93</v>
      </c>
      <c r="H32" s="28" t="s">
        <v>161</v>
      </c>
      <c r="I32" s="28" t="s">
        <v>162</v>
      </c>
      <c r="J32" s="28" t="s">
        <v>163</v>
      </c>
      <c r="K32" s="35"/>
      <c r="L32" s="35"/>
    </row>
    <row r="33" spans="1:12" ht="24">
      <c r="A33" s="66" t="s">
        <v>110</v>
      </c>
      <c r="B33" s="46" t="s">
        <v>164</v>
      </c>
      <c r="C33" s="28" t="s">
        <v>158</v>
      </c>
      <c r="D33" s="35"/>
      <c r="E33" s="35">
        <v>511</v>
      </c>
      <c r="F33" s="41" t="s">
        <v>147</v>
      </c>
      <c r="G33" s="35"/>
      <c r="H33" s="41" t="s">
        <v>152</v>
      </c>
      <c r="I33" s="35"/>
      <c r="J33" s="35"/>
      <c r="K33" s="35"/>
      <c r="L33" s="35"/>
    </row>
    <row r="34" spans="1:12" ht="12">
      <c r="A34" s="66" t="s">
        <v>110</v>
      </c>
      <c r="B34" s="45" t="s">
        <v>156</v>
      </c>
      <c r="C34" s="35"/>
      <c r="D34" s="39"/>
      <c r="E34" s="39"/>
      <c r="F34" s="35"/>
      <c r="G34" s="35"/>
      <c r="H34" s="35"/>
      <c r="I34" s="35"/>
      <c r="J34" s="35"/>
      <c r="K34" s="35"/>
      <c r="L34" s="35"/>
    </row>
    <row r="35" spans="1:12" ht="12">
      <c r="A35" s="67"/>
      <c r="B35" s="45" t="s">
        <v>157</v>
      </c>
      <c r="C35" s="28" t="s">
        <v>158</v>
      </c>
      <c r="D35" s="32" t="s">
        <v>83</v>
      </c>
      <c r="E35" s="32">
        <v>511</v>
      </c>
      <c r="F35" s="28" t="s">
        <v>147</v>
      </c>
      <c r="G35" s="60"/>
      <c r="H35" s="28" t="s">
        <v>83</v>
      </c>
      <c r="I35" s="28" t="s">
        <v>93</v>
      </c>
      <c r="J35" s="28" t="s">
        <v>165</v>
      </c>
      <c r="K35" s="35"/>
      <c r="L35" s="35"/>
    </row>
    <row r="36" spans="1:12" ht="12">
      <c r="A36" s="67"/>
      <c r="B36" s="45" t="s">
        <v>159</v>
      </c>
      <c r="C36" s="28" t="s">
        <v>454</v>
      </c>
      <c r="D36" s="39"/>
      <c r="E36" s="32">
        <v>3.5748</v>
      </c>
      <c r="F36" s="28" t="s">
        <v>161</v>
      </c>
      <c r="G36" s="60"/>
      <c r="H36" s="35"/>
      <c r="I36" s="28" t="s">
        <v>166</v>
      </c>
      <c r="J36" s="28" t="s">
        <v>167</v>
      </c>
      <c r="K36" s="35"/>
      <c r="L36" s="35"/>
    </row>
    <row r="37" spans="1:12" ht="24">
      <c r="A37" s="67"/>
      <c r="B37" s="58" t="s">
        <v>168</v>
      </c>
      <c r="C37" s="28" t="s">
        <v>169</v>
      </c>
      <c r="D37" s="32" t="s">
        <v>170</v>
      </c>
      <c r="E37" s="32">
        <v>5000</v>
      </c>
      <c r="F37" s="28" t="s">
        <v>171</v>
      </c>
      <c r="G37" s="35"/>
      <c r="H37" s="35"/>
      <c r="I37" s="35"/>
      <c r="J37" s="35"/>
      <c r="K37" s="35"/>
      <c r="L37" s="35"/>
    </row>
    <row r="38" spans="1:12" ht="12">
      <c r="A38" s="66" t="s">
        <v>71</v>
      </c>
      <c r="B38" s="45" t="s">
        <v>172</v>
      </c>
      <c r="C38" s="35"/>
      <c r="D38" s="39"/>
      <c r="E38" s="39"/>
      <c r="F38" s="35"/>
      <c r="G38" s="35"/>
      <c r="H38" s="35"/>
      <c r="I38" s="35"/>
      <c r="J38" s="35"/>
      <c r="K38" s="35"/>
      <c r="L38" s="35"/>
    </row>
    <row r="39" spans="1:12" ht="24">
      <c r="A39" s="67"/>
      <c r="B39" s="46" t="s">
        <v>173</v>
      </c>
      <c r="C39" s="28" t="s">
        <v>174</v>
      </c>
      <c r="D39" s="32" t="s">
        <v>175</v>
      </c>
      <c r="E39" s="32">
        <v>0.12</v>
      </c>
      <c r="F39" s="28" t="s">
        <v>176</v>
      </c>
      <c r="G39" s="28" t="s">
        <v>177</v>
      </c>
      <c r="H39" s="28" t="s">
        <v>178</v>
      </c>
      <c r="I39" s="28" t="s">
        <v>179</v>
      </c>
      <c r="J39" s="28" t="s">
        <v>180</v>
      </c>
      <c r="K39" s="35"/>
      <c r="L39" s="35"/>
    </row>
    <row r="40" spans="1:12" ht="12">
      <c r="A40" s="67"/>
      <c r="B40" s="45" t="s">
        <v>181</v>
      </c>
      <c r="C40" s="28" t="s">
        <v>182</v>
      </c>
      <c r="D40" s="32" t="s">
        <v>183</v>
      </c>
      <c r="E40" s="32">
        <v>2.19</v>
      </c>
      <c r="F40" s="28" t="s">
        <v>184</v>
      </c>
      <c r="G40" s="28" t="s">
        <v>185</v>
      </c>
      <c r="H40" s="28" t="s">
        <v>183</v>
      </c>
      <c r="I40" s="28" t="s">
        <v>83</v>
      </c>
      <c r="J40" s="28" t="s">
        <v>186</v>
      </c>
      <c r="K40" s="35"/>
      <c r="L40" s="35"/>
    </row>
    <row r="41" spans="1:12" ht="12">
      <c r="A41" s="67"/>
      <c r="B41" s="45" t="s">
        <v>187</v>
      </c>
      <c r="C41" s="28" t="s">
        <v>188</v>
      </c>
      <c r="D41" s="32" t="s">
        <v>189</v>
      </c>
      <c r="E41" s="32">
        <v>8.29</v>
      </c>
      <c r="F41" s="28" t="s">
        <v>190</v>
      </c>
      <c r="G41" s="28" t="s">
        <v>191</v>
      </c>
      <c r="H41" s="28" t="s">
        <v>192</v>
      </c>
      <c r="I41" s="28" t="s">
        <v>193</v>
      </c>
      <c r="J41" s="28" t="s">
        <v>194</v>
      </c>
      <c r="K41" s="35"/>
      <c r="L41" s="35"/>
    </row>
    <row r="42" spans="1:12" ht="12">
      <c r="A42" s="67"/>
      <c r="B42" s="45" t="s">
        <v>195</v>
      </c>
      <c r="C42" s="35"/>
      <c r="D42" s="39"/>
      <c r="E42" s="39"/>
      <c r="F42" s="35"/>
      <c r="G42" s="35"/>
      <c r="H42" s="35"/>
      <c r="I42" s="35"/>
      <c r="J42" s="35"/>
      <c r="K42" s="35"/>
      <c r="L42" s="35"/>
    </row>
    <row r="43" spans="1:12" ht="12">
      <c r="A43" s="66" t="s">
        <v>72</v>
      </c>
      <c r="B43" s="45" t="s">
        <v>196</v>
      </c>
      <c r="C43" s="28" t="s">
        <v>197</v>
      </c>
      <c r="D43" s="32" t="s">
        <v>198</v>
      </c>
      <c r="E43" s="82">
        <f>E21*E20/1000</f>
        <v>6616.91193</v>
      </c>
      <c r="F43" s="28" t="s">
        <v>199</v>
      </c>
      <c r="G43" s="28" t="s">
        <v>200</v>
      </c>
      <c r="H43" s="28" t="s">
        <v>201</v>
      </c>
      <c r="I43" s="28" t="s">
        <v>202</v>
      </c>
      <c r="J43" s="28" t="s">
        <v>203</v>
      </c>
      <c r="K43" s="28" t="s">
        <v>204</v>
      </c>
      <c r="L43" s="35"/>
    </row>
    <row r="44" spans="1:12" ht="12">
      <c r="A44" s="68" t="s">
        <v>110</v>
      </c>
      <c r="B44" s="45" t="s">
        <v>205</v>
      </c>
      <c r="C44" s="28" t="s">
        <v>216</v>
      </c>
      <c r="D44" s="32" t="s">
        <v>198</v>
      </c>
      <c r="E44" s="82">
        <f>E43</f>
        <v>6616.91193</v>
      </c>
      <c r="F44" s="28" t="s">
        <v>199</v>
      </c>
      <c r="G44" s="28" t="s">
        <v>200</v>
      </c>
      <c r="H44" s="28" t="s">
        <v>201</v>
      </c>
      <c r="I44" s="28" t="s">
        <v>202</v>
      </c>
      <c r="J44" s="28" t="s">
        <v>203</v>
      </c>
      <c r="K44" s="35"/>
      <c r="L44" s="35"/>
    </row>
    <row r="45" spans="1:12" ht="12">
      <c r="A45" s="66" t="s">
        <v>73</v>
      </c>
      <c r="B45" s="45" t="s">
        <v>23</v>
      </c>
      <c r="C45" s="28" t="s">
        <v>197</v>
      </c>
      <c r="D45" s="32" t="s">
        <v>206</v>
      </c>
      <c r="E45" s="80">
        <f>E35*E36</f>
        <v>1826.7228</v>
      </c>
      <c r="F45" s="28" t="s">
        <v>207</v>
      </c>
      <c r="G45" s="28" t="s">
        <v>162</v>
      </c>
      <c r="H45" s="28" t="s">
        <v>208</v>
      </c>
      <c r="I45" s="28" t="s">
        <v>162</v>
      </c>
      <c r="J45" s="28" t="s">
        <v>83</v>
      </c>
      <c r="K45" s="28" t="s">
        <v>209</v>
      </c>
      <c r="L45" s="35"/>
    </row>
    <row r="46" spans="1:12" ht="12">
      <c r="A46" s="67"/>
      <c r="B46" s="61" t="s">
        <v>210</v>
      </c>
      <c r="C46" s="35"/>
      <c r="D46" s="59">
        <v>1754.18</v>
      </c>
      <c r="E46" s="62"/>
      <c r="F46" s="41" t="s">
        <v>83</v>
      </c>
      <c r="G46" s="28" t="s">
        <v>93</v>
      </c>
      <c r="H46" s="28" t="s">
        <v>208</v>
      </c>
      <c r="I46" s="28" t="s">
        <v>162</v>
      </c>
      <c r="J46" s="28" t="s">
        <v>207</v>
      </c>
      <c r="K46" s="35"/>
      <c r="L46" s="35"/>
    </row>
    <row r="47" spans="1:12" ht="12">
      <c r="A47" s="68" t="s">
        <v>110</v>
      </c>
      <c r="B47" s="45" t="s">
        <v>211</v>
      </c>
      <c r="C47" s="28" t="s">
        <v>212</v>
      </c>
      <c r="D47" s="32" t="s">
        <v>206</v>
      </c>
      <c r="E47" s="80"/>
      <c r="F47" s="28" t="s">
        <v>83</v>
      </c>
      <c r="G47" s="28" t="s">
        <v>93</v>
      </c>
      <c r="H47" s="28" t="s">
        <v>213</v>
      </c>
      <c r="I47" s="28" t="s">
        <v>162</v>
      </c>
      <c r="J47" s="28" t="s">
        <v>207</v>
      </c>
      <c r="K47" s="35"/>
      <c r="L47" s="35"/>
    </row>
    <row r="48" spans="1:12" ht="12">
      <c r="A48" s="67"/>
      <c r="B48" s="61" t="s">
        <v>214</v>
      </c>
      <c r="C48" s="41" t="s">
        <v>197</v>
      </c>
      <c r="D48" s="59" t="s">
        <v>83</v>
      </c>
      <c r="E48" s="62">
        <f>E45</f>
        <v>1826.7228</v>
      </c>
      <c r="F48" s="40">
        <v>2257.73</v>
      </c>
      <c r="G48" s="41"/>
      <c r="H48" s="41" t="s">
        <v>83</v>
      </c>
      <c r="I48" s="28" t="s">
        <v>93</v>
      </c>
      <c r="J48" s="28" t="s">
        <v>215</v>
      </c>
      <c r="K48" s="35"/>
      <c r="L48" s="35"/>
    </row>
    <row r="49" spans="1:12" ht="12">
      <c r="A49" s="68" t="s">
        <v>110</v>
      </c>
      <c r="B49" s="45" t="s">
        <v>211</v>
      </c>
      <c r="C49" s="28" t="s">
        <v>216</v>
      </c>
      <c r="D49" s="62">
        <v>0</v>
      </c>
      <c r="E49" s="62">
        <f>E45</f>
        <v>1826.7228</v>
      </c>
      <c r="F49" s="28" t="s">
        <v>207</v>
      </c>
      <c r="G49" s="41"/>
      <c r="H49" s="28" t="s">
        <v>152</v>
      </c>
      <c r="I49" s="28" t="s">
        <v>93</v>
      </c>
      <c r="J49" s="28" t="s">
        <v>215</v>
      </c>
      <c r="K49" s="35"/>
      <c r="L49" s="35"/>
    </row>
    <row r="50" spans="1:12" ht="12">
      <c r="A50" s="66" t="s">
        <v>74</v>
      </c>
      <c r="B50" s="45" t="s">
        <v>172</v>
      </c>
      <c r="C50" s="28" t="s">
        <v>455</v>
      </c>
      <c r="D50" s="32" t="s">
        <v>217</v>
      </c>
      <c r="E50" s="80">
        <f>E40*E41</f>
        <v>18.155099999999997</v>
      </c>
      <c r="F50" s="28" t="s">
        <v>218</v>
      </c>
      <c r="G50" s="28" t="s">
        <v>219</v>
      </c>
      <c r="H50" s="28" t="s">
        <v>220</v>
      </c>
      <c r="I50" s="28" t="s">
        <v>221</v>
      </c>
      <c r="J50" s="28" t="s">
        <v>222</v>
      </c>
      <c r="K50" s="28" t="s">
        <v>178</v>
      </c>
      <c r="L50" s="35"/>
    </row>
    <row r="51" spans="1:12" ht="12">
      <c r="A51" s="66" t="s">
        <v>75</v>
      </c>
      <c r="B51" s="45" t="s">
        <v>223</v>
      </c>
      <c r="C51" s="28" t="s">
        <v>197</v>
      </c>
      <c r="D51" s="32" t="s">
        <v>224</v>
      </c>
      <c r="E51" s="32">
        <v>23.5</v>
      </c>
      <c r="F51" s="28" t="s">
        <v>225</v>
      </c>
      <c r="G51" s="28" t="s">
        <v>226</v>
      </c>
      <c r="H51" s="35"/>
      <c r="I51" s="28" t="s">
        <v>227</v>
      </c>
      <c r="J51" s="28" t="s">
        <v>228</v>
      </c>
      <c r="K51" s="28" t="s">
        <v>178</v>
      </c>
      <c r="L51" s="35"/>
    </row>
    <row r="52" spans="1:12" ht="12">
      <c r="A52" s="66" t="s">
        <v>76</v>
      </c>
      <c r="B52" s="46" t="s">
        <v>229</v>
      </c>
      <c r="C52" s="28" t="s">
        <v>216</v>
      </c>
      <c r="D52" s="32" t="s">
        <v>230</v>
      </c>
      <c r="E52" s="32">
        <v>1556.6</v>
      </c>
      <c r="F52" s="28" t="s">
        <v>231</v>
      </c>
      <c r="G52" s="28" t="s">
        <v>232</v>
      </c>
      <c r="H52" s="28" t="s">
        <v>233</v>
      </c>
      <c r="I52" s="28" t="s">
        <v>234</v>
      </c>
      <c r="J52" s="28" t="s">
        <v>235</v>
      </c>
      <c r="K52" s="28" t="s">
        <v>236</v>
      </c>
      <c r="L52" s="35"/>
    </row>
    <row r="53" spans="1:12" ht="12">
      <c r="A53" s="67"/>
      <c r="B53" s="45" t="s">
        <v>237</v>
      </c>
      <c r="C53" s="28" t="s">
        <v>238</v>
      </c>
      <c r="D53" s="32" t="s">
        <v>239</v>
      </c>
      <c r="E53" s="80">
        <f>E52/12/E54*1000</f>
        <v>8107.291666666667</v>
      </c>
      <c r="F53" s="28" t="s">
        <v>240</v>
      </c>
      <c r="G53" s="28" t="s">
        <v>241</v>
      </c>
      <c r="H53" s="28" t="s">
        <v>242</v>
      </c>
      <c r="I53" s="28" t="s">
        <v>243</v>
      </c>
      <c r="J53" s="28" t="s">
        <v>244</v>
      </c>
      <c r="K53" s="35"/>
      <c r="L53" s="35"/>
    </row>
    <row r="54" spans="1:12" ht="12">
      <c r="A54" s="67"/>
      <c r="B54" s="45" t="s">
        <v>245</v>
      </c>
      <c r="C54" s="28" t="s">
        <v>33</v>
      </c>
      <c r="D54" s="32" t="s">
        <v>247</v>
      </c>
      <c r="E54" s="80">
        <v>16</v>
      </c>
      <c r="F54" s="28" t="s">
        <v>248</v>
      </c>
      <c r="G54" s="28" t="s">
        <v>249</v>
      </c>
      <c r="H54" s="28" t="s">
        <v>246</v>
      </c>
      <c r="I54" s="28" t="s">
        <v>83</v>
      </c>
      <c r="J54" s="28" t="s">
        <v>250</v>
      </c>
      <c r="K54" s="35"/>
      <c r="L54" s="35"/>
    </row>
    <row r="55" spans="1:12" ht="24">
      <c r="A55" s="66" t="s">
        <v>77</v>
      </c>
      <c r="B55" s="46" t="s">
        <v>251</v>
      </c>
      <c r="C55" s="28" t="s">
        <v>252</v>
      </c>
      <c r="D55" s="32" t="s">
        <v>253</v>
      </c>
      <c r="E55" s="80">
        <f>E52*26.2/100</f>
        <v>407.82919999999996</v>
      </c>
      <c r="F55" s="28" t="s">
        <v>254</v>
      </c>
      <c r="G55" s="28" t="s">
        <v>255</v>
      </c>
      <c r="H55" s="28" t="s">
        <v>256</v>
      </c>
      <c r="I55" s="28" t="s">
        <v>257</v>
      </c>
      <c r="J55" s="28" t="s">
        <v>258</v>
      </c>
      <c r="K55" s="28" t="s">
        <v>259</v>
      </c>
      <c r="L55" s="35"/>
    </row>
    <row r="56" spans="1:12" ht="12">
      <c r="A56" s="66" t="s">
        <v>260</v>
      </c>
      <c r="B56" s="45" t="s">
        <v>261</v>
      </c>
      <c r="C56" s="28" t="s">
        <v>216</v>
      </c>
      <c r="D56" s="32" t="s">
        <v>263</v>
      </c>
      <c r="E56" s="32">
        <v>104.03</v>
      </c>
      <c r="F56" s="28" t="s">
        <v>264</v>
      </c>
      <c r="G56" s="28" t="s">
        <v>265</v>
      </c>
      <c r="H56" s="28" t="s">
        <v>262</v>
      </c>
      <c r="I56" s="28" t="s">
        <v>83</v>
      </c>
      <c r="J56" s="28" t="s">
        <v>266</v>
      </c>
      <c r="K56" s="28" t="s">
        <v>267</v>
      </c>
      <c r="L56" s="35"/>
    </row>
    <row r="57" spans="1:12" ht="24">
      <c r="A57" s="66" t="s">
        <v>268</v>
      </c>
      <c r="B57" s="46" t="s">
        <v>269</v>
      </c>
      <c r="C57" s="28" t="s">
        <v>216</v>
      </c>
      <c r="D57" s="32" t="s">
        <v>270</v>
      </c>
      <c r="E57" s="80">
        <f>E58+E59+E60</f>
        <v>645</v>
      </c>
      <c r="F57" s="28" t="s">
        <v>271</v>
      </c>
      <c r="G57" s="28" t="s">
        <v>272</v>
      </c>
      <c r="H57" s="28" t="s">
        <v>273</v>
      </c>
      <c r="I57" s="28" t="s">
        <v>274</v>
      </c>
      <c r="J57" s="28" t="s">
        <v>275</v>
      </c>
      <c r="K57" s="28" t="s">
        <v>276</v>
      </c>
      <c r="L57" s="35"/>
    </row>
    <row r="58" spans="1:12" ht="12">
      <c r="A58" s="68" t="s">
        <v>110</v>
      </c>
      <c r="B58" s="45" t="s">
        <v>277</v>
      </c>
      <c r="C58" s="28" t="s">
        <v>216</v>
      </c>
      <c r="D58" s="32" t="s">
        <v>278</v>
      </c>
      <c r="E58" s="32">
        <v>180</v>
      </c>
      <c r="F58" s="28" t="s">
        <v>279</v>
      </c>
      <c r="G58" s="28" t="s">
        <v>280</v>
      </c>
      <c r="H58" s="28" t="s">
        <v>281</v>
      </c>
      <c r="I58" s="28" t="s">
        <v>282</v>
      </c>
      <c r="J58" s="28" t="s">
        <v>283</v>
      </c>
      <c r="K58" s="35"/>
      <c r="L58" s="35"/>
    </row>
    <row r="59" spans="1:12" ht="12">
      <c r="A59" s="68" t="s">
        <v>110</v>
      </c>
      <c r="B59" s="45" t="s">
        <v>284</v>
      </c>
      <c r="C59" s="28" t="s">
        <v>216</v>
      </c>
      <c r="D59" s="32" t="s">
        <v>285</v>
      </c>
      <c r="E59" s="32">
        <v>465</v>
      </c>
      <c r="F59" s="28" t="s">
        <v>286</v>
      </c>
      <c r="G59" s="28" t="s">
        <v>287</v>
      </c>
      <c r="H59" s="28" t="s">
        <v>288</v>
      </c>
      <c r="I59" s="28" t="s">
        <v>274</v>
      </c>
      <c r="J59" s="28" t="s">
        <v>289</v>
      </c>
      <c r="K59" s="35"/>
      <c r="L59" s="35"/>
    </row>
    <row r="60" spans="1:12" ht="12.75">
      <c r="A60" s="69" t="s">
        <v>110</v>
      </c>
      <c r="B60" s="45" t="s">
        <v>290</v>
      </c>
      <c r="C60" s="28" t="s">
        <v>216</v>
      </c>
      <c r="D60" s="32" t="s">
        <v>291</v>
      </c>
      <c r="E60" s="32">
        <v>0</v>
      </c>
      <c r="F60" s="28" t="s">
        <v>83</v>
      </c>
      <c r="G60" s="28" t="s">
        <v>292</v>
      </c>
      <c r="H60" s="28" t="s">
        <v>83</v>
      </c>
      <c r="I60" s="28" t="s">
        <v>293</v>
      </c>
      <c r="J60" s="28" t="s">
        <v>83</v>
      </c>
      <c r="K60" s="35"/>
      <c r="L60" s="35"/>
    </row>
    <row r="61" spans="1:12" ht="12">
      <c r="A61" s="70" t="s">
        <v>294</v>
      </c>
      <c r="B61" s="46" t="s">
        <v>456</v>
      </c>
      <c r="C61" s="28" t="s">
        <v>252</v>
      </c>
      <c r="D61" s="32" t="s">
        <v>295</v>
      </c>
      <c r="E61" s="80">
        <f>E62+E65</f>
        <v>124.307</v>
      </c>
      <c r="F61" s="28" t="s">
        <v>296</v>
      </c>
      <c r="G61" s="28" t="s">
        <v>297</v>
      </c>
      <c r="H61" s="28" t="s">
        <v>298</v>
      </c>
      <c r="I61" s="28" t="s">
        <v>274</v>
      </c>
      <c r="J61" s="28" t="s">
        <v>299</v>
      </c>
      <c r="K61" s="28" t="s">
        <v>300</v>
      </c>
      <c r="L61" s="35"/>
    </row>
    <row r="62" spans="1:12" ht="12">
      <c r="A62" s="68" t="s">
        <v>110</v>
      </c>
      <c r="B62" s="45" t="s">
        <v>301</v>
      </c>
      <c r="C62" s="28" t="s">
        <v>216</v>
      </c>
      <c r="D62" s="39"/>
      <c r="E62" s="39">
        <v>98.5</v>
      </c>
      <c r="F62" s="28" t="s">
        <v>302</v>
      </c>
      <c r="G62" s="35"/>
      <c r="H62" s="35"/>
      <c r="I62" s="28" t="s">
        <v>93</v>
      </c>
      <c r="J62" s="28" t="s">
        <v>303</v>
      </c>
      <c r="K62" s="35"/>
      <c r="L62" s="35"/>
    </row>
    <row r="63" spans="1:12" ht="12">
      <c r="A63" s="67"/>
      <c r="B63" s="45" t="s">
        <v>304</v>
      </c>
      <c r="C63" s="28" t="s">
        <v>305</v>
      </c>
      <c r="D63" s="32" t="s">
        <v>152</v>
      </c>
      <c r="E63" s="80">
        <f>E62*1000/12</f>
        <v>8208.333333333334</v>
      </c>
      <c r="F63" s="28" t="s">
        <v>306</v>
      </c>
      <c r="G63" s="41"/>
      <c r="H63" s="28" t="s">
        <v>83</v>
      </c>
      <c r="I63" s="35"/>
      <c r="J63" s="35"/>
      <c r="K63" s="35"/>
      <c r="L63" s="35"/>
    </row>
    <row r="64" spans="1:12" ht="12">
      <c r="A64" s="67"/>
      <c r="B64" s="45" t="s">
        <v>245</v>
      </c>
      <c r="C64" s="28" t="s">
        <v>33</v>
      </c>
      <c r="D64" s="39"/>
      <c r="E64" s="39">
        <v>1</v>
      </c>
      <c r="F64" s="28" t="s">
        <v>307</v>
      </c>
      <c r="G64" s="35"/>
      <c r="H64" s="35"/>
      <c r="I64" s="35"/>
      <c r="J64" s="35"/>
      <c r="K64" s="35"/>
      <c r="L64" s="35"/>
    </row>
    <row r="65" spans="1:12" ht="24">
      <c r="A65" s="66" t="s">
        <v>110</v>
      </c>
      <c r="B65" s="46" t="s">
        <v>251</v>
      </c>
      <c r="C65" s="28" t="s">
        <v>216</v>
      </c>
      <c r="D65" s="39"/>
      <c r="E65" s="81">
        <f>E62*26.2/100</f>
        <v>25.807</v>
      </c>
      <c r="F65" s="28" t="s">
        <v>308</v>
      </c>
      <c r="G65" s="41"/>
      <c r="H65" s="35"/>
      <c r="I65" s="28" t="s">
        <v>93</v>
      </c>
      <c r="J65" s="28" t="s">
        <v>309</v>
      </c>
      <c r="K65" s="35"/>
      <c r="L65" s="35"/>
    </row>
    <row r="66" spans="1:12" ht="12">
      <c r="A66" s="68" t="s">
        <v>110</v>
      </c>
      <c r="B66" s="45" t="s">
        <v>310</v>
      </c>
      <c r="C66" s="28" t="s">
        <v>197</v>
      </c>
      <c r="D66" s="32" t="s">
        <v>311</v>
      </c>
      <c r="E66" s="32">
        <v>0</v>
      </c>
      <c r="F66" s="35"/>
      <c r="G66" s="28" t="s">
        <v>312</v>
      </c>
      <c r="H66" s="28" t="s">
        <v>313</v>
      </c>
      <c r="I66" s="28" t="s">
        <v>282</v>
      </c>
      <c r="J66" s="28" t="s">
        <v>313</v>
      </c>
      <c r="K66" s="35"/>
      <c r="L66" s="35"/>
    </row>
    <row r="67" spans="1:12" ht="24">
      <c r="A67" s="66" t="s">
        <v>314</v>
      </c>
      <c r="B67" s="46" t="s">
        <v>457</v>
      </c>
      <c r="C67" s="28" t="s">
        <v>216</v>
      </c>
      <c r="D67" s="32" t="s">
        <v>315</v>
      </c>
      <c r="E67" s="80">
        <f>E68+E71+E72</f>
        <v>580.8037999999999</v>
      </c>
      <c r="F67" s="28" t="s">
        <v>316</v>
      </c>
      <c r="G67" s="28" t="s">
        <v>317</v>
      </c>
      <c r="H67" s="28" t="s">
        <v>318</v>
      </c>
      <c r="I67" s="28" t="s">
        <v>282</v>
      </c>
      <c r="J67" s="28" t="s">
        <v>319</v>
      </c>
      <c r="K67" s="28" t="s">
        <v>320</v>
      </c>
      <c r="L67" s="35"/>
    </row>
    <row r="68" spans="1:12" ht="12">
      <c r="A68" s="66" t="s">
        <v>110</v>
      </c>
      <c r="B68" s="45" t="s">
        <v>301</v>
      </c>
      <c r="C68" s="28" t="s">
        <v>216</v>
      </c>
      <c r="D68" s="39"/>
      <c r="E68" s="39">
        <v>364.9</v>
      </c>
      <c r="F68" s="28" t="s">
        <v>321</v>
      </c>
      <c r="G68" s="41"/>
      <c r="H68" s="35"/>
      <c r="I68" s="28" t="s">
        <v>93</v>
      </c>
      <c r="J68" s="28" t="s">
        <v>322</v>
      </c>
      <c r="K68" s="35"/>
      <c r="L68" s="35"/>
    </row>
    <row r="69" spans="1:12" ht="12">
      <c r="A69" s="71"/>
      <c r="B69" s="45" t="s">
        <v>304</v>
      </c>
      <c r="C69" s="28" t="s">
        <v>327</v>
      </c>
      <c r="D69" s="66" t="s">
        <v>83</v>
      </c>
      <c r="E69" s="79">
        <f>E68*1000/12/E70</f>
        <v>15204.166666666666</v>
      </c>
      <c r="F69" s="28" t="s">
        <v>328</v>
      </c>
      <c r="G69" s="41"/>
      <c r="H69" s="28" t="s">
        <v>83</v>
      </c>
      <c r="I69" s="75"/>
      <c r="J69" s="75"/>
      <c r="K69" s="75"/>
      <c r="L69" s="75"/>
    </row>
    <row r="70" spans="1:12" ht="12">
      <c r="A70" s="71"/>
      <c r="B70" s="45" t="s">
        <v>245</v>
      </c>
      <c r="C70" s="28" t="s">
        <v>329</v>
      </c>
      <c r="D70" s="71"/>
      <c r="E70" s="35">
        <v>2</v>
      </c>
      <c r="F70" s="28" t="s">
        <v>330</v>
      </c>
      <c r="G70" s="75"/>
      <c r="H70" s="75"/>
      <c r="I70" s="75"/>
      <c r="J70" s="75"/>
      <c r="K70" s="75"/>
      <c r="L70" s="75"/>
    </row>
    <row r="71" spans="1:12" ht="24">
      <c r="A71" s="72" t="s">
        <v>110</v>
      </c>
      <c r="B71" s="46" t="s">
        <v>251</v>
      </c>
      <c r="C71" s="28" t="s">
        <v>197</v>
      </c>
      <c r="D71" s="71"/>
      <c r="E71" s="79">
        <f>E68*26.2/100</f>
        <v>95.60379999999999</v>
      </c>
      <c r="F71" s="28" t="s">
        <v>331</v>
      </c>
      <c r="G71" s="75"/>
      <c r="H71" s="75"/>
      <c r="I71" s="28" t="s">
        <v>292</v>
      </c>
      <c r="J71" s="28" t="s">
        <v>332</v>
      </c>
      <c r="K71" s="75"/>
      <c r="L71" s="75"/>
    </row>
    <row r="72" spans="1:12" ht="12.75">
      <c r="A72" s="73" t="s">
        <v>110</v>
      </c>
      <c r="B72" s="45" t="s">
        <v>310</v>
      </c>
      <c r="C72" s="28" t="s">
        <v>197</v>
      </c>
      <c r="D72" s="66" t="s">
        <v>315</v>
      </c>
      <c r="E72" s="35">
        <v>120.3</v>
      </c>
      <c r="F72" s="28" t="s">
        <v>333</v>
      </c>
      <c r="G72" s="28" t="s">
        <v>334</v>
      </c>
      <c r="H72" s="28" t="s">
        <v>318</v>
      </c>
      <c r="I72" s="28" t="s">
        <v>282</v>
      </c>
      <c r="J72" s="28" t="s">
        <v>335</v>
      </c>
      <c r="K72" s="75"/>
      <c r="L72" s="75"/>
    </row>
    <row r="73" spans="1:12" ht="12">
      <c r="A73" s="72" t="s">
        <v>336</v>
      </c>
      <c r="B73" s="45" t="s">
        <v>337</v>
      </c>
      <c r="C73" s="28" t="s">
        <v>197</v>
      </c>
      <c r="D73" s="66" t="s">
        <v>338</v>
      </c>
      <c r="E73" s="35">
        <f>E74+E75+E76+E77</f>
        <v>182.95999999999998</v>
      </c>
      <c r="F73" s="28" t="s">
        <v>339</v>
      </c>
      <c r="G73" s="28" t="s">
        <v>340</v>
      </c>
      <c r="H73" s="28" t="s">
        <v>341</v>
      </c>
      <c r="I73" s="28" t="s">
        <v>342</v>
      </c>
      <c r="J73" s="28" t="s">
        <v>343</v>
      </c>
      <c r="K73" s="28" t="s">
        <v>344</v>
      </c>
      <c r="L73" s="75"/>
    </row>
    <row r="74" spans="1:12" ht="12">
      <c r="A74" s="72" t="s">
        <v>110</v>
      </c>
      <c r="B74" s="45" t="s">
        <v>345</v>
      </c>
      <c r="C74" s="28" t="s">
        <v>197</v>
      </c>
      <c r="D74" s="71"/>
      <c r="E74" s="35">
        <v>10.3</v>
      </c>
      <c r="F74" s="28" t="s">
        <v>346</v>
      </c>
      <c r="G74" s="41"/>
      <c r="H74" s="75"/>
      <c r="I74" s="28" t="s">
        <v>93</v>
      </c>
      <c r="J74" s="28" t="s">
        <v>347</v>
      </c>
      <c r="K74" s="75"/>
      <c r="L74" s="75"/>
    </row>
    <row r="75" spans="1:12" ht="12">
      <c r="A75" s="72" t="s">
        <v>110</v>
      </c>
      <c r="B75" s="45" t="s">
        <v>348</v>
      </c>
      <c r="C75" s="28" t="s">
        <v>197</v>
      </c>
      <c r="D75" s="71"/>
      <c r="E75" s="35">
        <v>6.46</v>
      </c>
      <c r="F75" s="28" t="s">
        <v>349</v>
      </c>
      <c r="G75" s="41"/>
      <c r="H75" s="75"/>
      <c r="I75" s="28" t="s">
        <v>93</v>
      </c>
      <c r="J75" s="28" t="s">
        <v>350</v>
      </c>
      <c r="K75" s="75"/>
      <c r="L75" s="75"/>
    </row>
    <row r="76" spans="1:12" ht="12">
      <c r="A76" s="72" t="s">
        <v>110</v>
      </c>
      <c r="B76" s="45" t="s">
        <v>351</v>
      </c>
      <c r="C76" s="28" t="s">
        <v>197</v>
      </c>
      <c r="D76" s="66" t="s">
        <v>352</v>
      </c>
      <c r="E76" s="35">
        <v>0</v>
      </c>
      <c r="F76" s="75"/>
      <c r="G76" s="28" t="s">
        <v>93</v>
      </c>
      <c r="H76" s="28" t="s">
        <v>190</v>
      </c>
      <c r="I76" s="28" t="s">
        <v>353</v>
      </c>
      <c r="J76" s="28" t="s">
        <v>190</v>
      </c>
      <c r="K76" s="75"/>
      <c r="L76" s="75"/>
    </row>
    <row r="77" spans="1:12" ht="12">
      <c r="A77" s="72" t="s">
        <v>110</v>
      </c>
      <c r="B77" s="45" t="s">
        <v>310</v>
      </c>
      <c r="C77" s="28" t="s">
        <v>197</v>
      </c>
      <c r="D77" s="66" t="s">
        <v>354</v>
      </c>
      <c r="E77" s="35">
        <v>166.2</v>
      </c>
      <c r="F77" s="28" t="s">
        <v>355</v>
      </c>
      <c r="G77" s="28" t="s">
        <v>356</v>
      </c>
      <c r="H77" s="28" t="s">
        <v>357</v>
      </c>
      <c r="I77" s="28" t="s">
        <v>358</v>
      </c>
      <c r="J77" s="28" t="s">
        <v>359</v>
      </c>
      <c r="K77" s="75"/>
      <c r="L77" s="75"/>
    </row>
    <row r="78" spans="1:12" ht="12">
      <c r="A78" s="72" t="s">
        <v>360</v>
      </c>
      <c r="B78" s="45" t="s">
        <v>361</v>
      </c>
      <c r="C78" s="28" t="s">
        <v>197</v>
      </c>
      <c r="D78" s="66" t="s">
        <v>362</v>
      </c>
      <c r="E78" s="35">
        <f>E80+E81</f>
        <v>74.49000000000001</v>
      </c>
      <c r="F78" s="28" t="s">
        <v>363</v>
      </c>
      <c r="G78" s="28" t="s">
        <v>364</v>
      </c>
      <c r="H78" s="28" t="s">
        <v>362</v>
      </c>
      <c r="I78" s="28" t="s">
        <v>83</v>
      </c>
      <c r="J78" s="28" t="s">
        <v>365</v>
      </c>
      <c r="K78" s="28" t="s">
        <v>366</v>
      </c>
      <c r="L78" s="75"/>
    </row>
    <row r="79" spans="1:12" ht="12">
      <c r="A79" s="72" t="s">
        <v>110</v>
      </c>
      <c r="B79" s="45" t="s">
        <v>367</v>
      </c>
      <c r="C79" s="28" t="s">
        <v>197</v>
      </c>
      <c r="D79" s="71"/>
      <c r="E79" s="35">
        <v>0</v>
      </c>
      <c r="F79" s="75"/>
      <c r="G79" s="28" t="s">
        <v>93</v>
      </c>
      <c r="H79" s="75"/>
      <c r="I79" s="28" t="s">
        <v>292</v>
      </c>
      <c r="J79" s="28" t="s">
        <v>152</v>
      </c>
      <c r="K79" s="75"/>
      <c r="L79" s="75"/>
    </row>
    <row r="80" spans="1:12" ht="12">
      <c r="A80" s="72" t="s">
        <v>110</v>
      </c>
      <c r="B80" s="45" t="s">
        <v>368</v>
      </c>
      <c r="C80" s="28" t="s">
        <v>197</v>
      </c>
      <c r="D80" s="66" t="s">
        <v>369</v>
      </c>
      <c r="E80" s="35">
        <v>42.46</v>
      </c>
      <c r="F80" s="28" t="s">
        <v>370</v>
      </c>
      <c r="G80" s="28" t="s">
        <v>371</v>
      </c>
      <c r="H80" s="28" t="s">
        <v>369</v>
      </c>
      <c r="I80" s="28" t="s">
        <v>83</v>
      </c>
      <c r="J80" s="28" t="s">
        <v>372</v>
      </c>
      <c r="K80" s="75"/>
      <c r="L80" s="75"/>
    </row>
    <row r="81" spans="1:12" ht="12">
      <c r="A81" s="72" t="s">
        <v>110</v>
      </c>
      <c r="B81" s="45" t="s">
        <v>373</v>
      </c>
      <c r="C81" s="28" t="s">
        <v>197</v>
      </c>
      <c r="D81" s="66" t="s">
        <v>374</v>
      </c>
      <c r="E81" s="35">
        <v>32.03</v>
      </c>
      <c r="F81" s="28" t="s">
        <v>375</v>
      </c>
      <c r="G81" s="28" t="s">
        <v>376</v>
      </c>
      <c r="H81" s="28" t="s">
        <v>374</v>
      </c>
      <c r="I81" s="28" t="s">
        <v>152</v>
      </c>
      <c r="J81" s="28" t="s">
        <v>377</v>
      </c>
      <c r="K81" s="75"/>
      <c r="L81" s="75"/>
    </row>
    <row r="82" spans="1:12" ht="24">
      <c r="A82" s="72" t="s">
        <v>378</v>
      </c>
      <c r="B82" s="46" t="s">
        <v>379</v>
      </c>
      <c r="C82" s="28" t="s">
        <v>197</v>
      </c>
      <c r="D82" s="71"/>
      <c r="E82" s="35">
        <v>0</v>
      </c>
      <c r="F82" s="75"/>
      <c r="G82" s="28" t="s">
        <v>93</v>
      </c>
      <c r="H82" s="75"/>
      <c r="I82" s="28" t="s">
        <v>93</v>
      </c>
      <c r="J82" s="28" t="s">
        <v>152</v>
      </c>
      <c r="K82" s="28" t="s">
        <v>83</v>
      </c>
      <c r="L82" s="75"/>
    </row>
    <row r="83" spans="1:12" ht="12">
      <c r="A83" s="72" t="s">
        <v>380</v>
      </c>
      <c r="B83" s="45" t="s">
        <v>381</v>
      </c>
      <c r="C83" s="28" t="s">
        <v>197</v>
      </c>
      <c r="D83" s="66" t="s">
        <v>382</v>
      </c>
      <c r="E83" s="84">
        <f>E43+E45+E50+E51+E52+E55+E56+E57+E61+E67+E73+E78</f>
        <v>12161.30983</v>
      </c>
      <c r="F83" s="28" t="s">
        <v>383</v>
      </c>
      <c r="G83" s="28" t="s">
        <v>384</v>
      </c>
      <c r="H83" s="28" t="s">
        <v>385</v>
      </c>
      <c r="I83" s="28" t="s">
        <v>386</v>
      </c>
      <c r="J83" s="28" t="s">
        <v>387</v>
      </c>
      <c r="K83" s="75"/>
      <c r="L83" s="75"/>
    </row>
    <row r="84" spans="1:12" ht="12">
      <c r="A84" s="72" t="s">
        <v>388</v>
      </c>
      <c r="B84" s="45" t="s">
        <v>389</v>
      </c>
      <c r="C84" s="28" t="s">
        <v>458</v>
      </c>
      <c r="D84" s="78">
        <v>648.35</v>
      </c>
      <c r="E84" s="92">
        <f>E83/E15*1000</f>
        <v>761.5719325125518</v>
      </c>
      <c r="F84" s="28" t="s">
        <v>390</v>
      </c>
      <c r="G84" s="76">
        <v>43.51</v>
      </c>
      <c r="H84" s="76">
        <v>746.87</v>
      </c>
      <c r="I84" s="77">
        <v>15.2</v>
      </c>
      <c r="J84" s="28" t="s">
        <v>391</v>
      </c>
      <c r="K84" s="75"/>
      <c r="L84" s="75"/>
    </row>
    <row r="85" spans="1:12" ht="12">
      <c r="A85" s="71"/>
      <c r="B85" s="45" t="s">
        <v>392</v>
      </c>
      <c r="C85" s="64" t="s">
        <v>22</v>
      </c>
      <c r="D85" s="66" t="s">
        <v>393</v>
      </c>
      <c r="E85" s="35"/>
      <c r="F85" s="28" t="s">
        <v>394</v>
      </c>
      <c r="G85" s="28" t="s">
        <v>395</v>
      </c>
      <c r="H85" s="28" t="s">
        <v>396</v>
      </c>
      <c r="I85" s="28" t="s">
        <v>397</v>
      </c>
      <c r="J85" s="75"/>
      <c r="K85" s="75"/>
      <c r="L85" s="75"/>
    </row>
    <row r="86" spans="1:12" ht="12">
      <c r="A86" s="72" t="s">
        <v>398</v>
      </c>
      <c r="B86" s="45" t="s">
        <v>17</v>
      </c>
      <c r="C86" s="28" t="s">
        <v>399</v>
      </c>
      <c r="D86" s="66" t="s">
        <v>400</v>
      </c>
      <c r="E86" s="35"/>
      <c r="F86" s="28" t="s">
        <v>401</v>
      </c>
      <c r="G86" s="28" t="s">
        <v>402</v>
      </c>
      <c r="H86" s="28" t="s">
        <v>403</v>
      </c>
      <c r="I86" s="28" t="s">
        <v>83</v>
      </c>
      <c r="J86" s="28" t="s">
        <v>404</v>
      </c>
      <c r="K86" s="28" t="s">
        <v>405</v>
      </c>
      <c r="L86" s="75"/>
    </row>
    <row r="87" spans="1:12" ht="12">
      <c r="A87" s="72" t="s">
        <v>110</v>
      </c>
      <c r="B87" s="103" t="s">
        <v>406</v>
      </c>
      <c r="C87" s="104"/>
      <c r="D87" s="71"/>
      <c r="E87" s="35"/>
      <c r="F87" s="28" t="s">
        <v>407</v>
      </c>
      <c r="G87" s="41"/>
      <c r="H87" s="75"/>
      <c r="I87" s="28" t="s">
        <v>292</v>
      </c>
      <c r="J87" s="28" t="s">
        <v>408</v>
      </c>
      <c r="K87" s="75"/>
      <c r="L87" s="75"/>
    </row>
    <row r="88" spans="1:12" ht="12">
      <c r="A88" s="74" t="s">
        <v>110</v>
      </c>
      <c r="B88" s="105" t="s">
        <v>409</v>
      </c>
      <c r="C88" s="106"/>
      <c r="D88" s="71"/>
      <c r="E88" s="35"/>
      <c r="F88" s="75"/>
      <c r="G88" s="28" t="s">
        <v>93</v>
      </c>
      <c r="H88" s="75"/>
      <c r="I88" s="28" t="s">
        <v>93</v>
      </c>
      <c r="J88" s="28" t="s">
        <v>83</v>
      </c>
      <c r="K88" s="75"/>
      <c r="L88" s="75"/>
    </row>
    <row r="89" spans="1:12" ht="12">
      <c r="A89" s="74" t="s">
        <v>110</v>
      </c>
      <c r="B89" s="105" t="s">
        <v>410</v>
      </c>
      <c r="C89" s="106"/>
      <c r="D89" s="71"/>
      <c r="E89" s="35"/>
      <c r="F89" s="75"/>
      <c r="G89" s="28" t="s">
        <v>93</v>
      </c>
      <c r="H89" s="75"/>
      <c r="I89" s="28" t="s">
        <v>292</v>
      </c>
      <c r="J89" s="28" t="s">
        <v>83</v>
      </c>
      <c r="K89" s="75"/>
      <c r="L89" s="75"/>
    </row>
    <row r="90" spans="1:12" ht="12">
      <c r="A90" s="74" t="s">
        <v>110</v>
      </c>
      <c r="B90" s="105" t="s">
        <v>411</v>
      </c>
      <c r="C90" s="106"/>
      <c r="D90" s="66" t="s">
        <v>412</v>
      </c>
      <c r="E90" s="35"/>
      <c r="F90" s="28" t="s">
        <v>413</v>
      </c>
      <c r="G90" s="28" t="s">
        <v>414</v>
      </c>
      <c r="H90" s="28" t="s">
        <v>412</v>
      </c>
      <c r="I90" s="28" t="s">
        <v>83</v>
      </c>
      <c r="J90" s="28" t="s">
        <v>415</v>
      </c>
      <c r="K90" s="75"/>
      <c r="L90" s="75"/>
    </row>
    <row r="91" spans="1:12" ht="12">
      <c r="A91" s="71"/>
      <c r="B91" s="95" t="s">
        <v>416</v>
      </c>
      <c r="C91" s="96"/>
      <c r="D91" s="71"/>
      <c r="E91" s="35"/>
      <c r="F91" s="28" t="s">
        <v>413</v>
      </c>
      <c r="G91" s="75"/>
      <c r="H91" s="75"/>
      <c r="I91" s="75"/>
      <c r="J91" s="28" t="s">
        <v>417</v>
      </c>
      <c r="K91" s="75"/>
      <c r="L91" s="75"/>
    </row>
    <row r="92" spans="1:12" ht="12">
      <c r="A92" s="74" t="s">
        <v>110</v>
      </c>
      <c r="B92" s="45" t="s">
        <v>418</v>
      </c>
      <c r="C92" s="35"/>
      <c r="D92" s="66" t="s">
        <v>419</v>
      </c>
      <c r="E92" s="35"/>
      <c r="F92" s="28" t="s">
        <v>420</v>
      </c>
      <c r="G92" s="28" t="s">
        <v>421</v>
      </c>
      <c r="H92" s="28" t="s">
        <v>419</v>
      </c>
      <c r="I92" s="28" t="s">
        <v>83</v>
      </c>
      <c r="J92" s="28" t="s">
        <v>422</v>
      </c>
      <c r="K92" s="75"/>
      <c r="L92" s="75"/>
    </row>
    <row r="93" spans="1:12" ht="12">
      <c r="A93" s="71"/>
      <c r="B93" s="47" t="s">
        <v>423</v>
      </c>
      <c r="C93" s="35"/>
      <c r="D93" s="66" t="s">
        <v>419</v>
      </c>
      <c r="E93" s="35"/>
      <c r="F93" s="28" t="s">
        <v>420</v>
      </c>
      <c r="G93" s="28" t="s">
        <v>421</v>
      </c>
      <c r="H93" s="28" t="s">
        <v>419</v>
      </c>
      <c r="I93" s="28" t="s">
        <v>83</v>
      </c>
      <c r="J93" s="28" t="s">
        <v>422</v>
      </c>
      <c r="K93" s="75"/>
      <c r="L93" s="75"/>
    </row>
    <row r="94" spans="1:12" ht="12">
      <c r="A94" s="71"/>
      <c r="B94" s="63" t="s">
        <v>424</v>
      </c>
      <c r="C94" s="28" t="s">
        <v>399</v>
      </c>
      <c r="D94" s="71"/>
      <c r="E94" s="35"/>
      <c r="F94" s="75"/>
      <c r="G94" s="28" t="s">
        <v>93</v>
      </c>
      <c r="H94" s="75"/>
      <c r="I94" s="28" t="s">
        <v>93</v>
      </c>
      <c r="J94" s="28" t="s">
        <v>83</v>
      </c>
      <c r="K94" s="75"/>
      <c r="L94" s="75"/>
    </row>
    <row r="95" spans="1:12" ht="12">
      <c r="A95" s="72" t="s">
        <v>425</v>
      </c>
      <c r="B95" s="45" t="s">
        <v>426</v>
      </c>
      <c r="C95" s="28" t="s">
        <v>197</v>
      </c>
      <c r="D95" s="71"/>
      <c r="E95" s="35"/>
      <c r="F95" s="75"/>
      <c r="G95" s="28" t="s">
        <v>292</v>
      </c>
      <c r="H95" s="75"/>
      <c r="I95" s="28" t="s">
        <v>292</v>
      </c>
      <c r="J95" s="28" t="s">
        <v>152</v>
      </c>
      <c r="K95" s="28" t="s">
        <v>83</v>
      </c>
      <c r="L95" s="75"/>
    </row>
    <row r="96" spans="1:12" ht="12">
      <c r="A96" s="72" t="s">
        <v>427</v>
      </c>
      <c r="B96" s="45" t="s">
        <v>428</v>
      </c>
      <c r="C96" s="28" t="s">
        <v>429</v>
      </c>
      <c r="D96" s="71"/>
      <c r="E96" s="35"/>
      <c r="F96" s="75"/>
      <c r="G96" s="28" t="s">
        <v>292</v>
      </c>
      <c r="H96" s="75"/>
      <c r="I96" s="28" t="s">
        <v>292</v>
      </c>
      <c r="J96" s="28" t="s">
        <v>152</v>
      </c>
      <c r="K96" s="28" t="s">
        <v>152</v>
      </c>
      <c r="L96" s="75"/>
    </row>
    <row r="97" spans="1:12" ht="24">
      <c r="A97" s="72" t="s">
        <v>430</v>
      </c>
      <c r="B97" s="46" t="s">
        <v>431</v>
      </c>
      <c r="C97" s="28" t="s">
        <v>399</v>
      </c>
      <c r="D97" s="66" t="s">
        <v>432</v>
      </c>
      <c r="E97" s="35"/>
      <c r="F97" s="28" t="s">
        <v>433</v>
      </c>
      <c r="G97" s="28" t="s">
        <v>434</v>
      </c>
      <c r="H97" s="28" t="s">
        <v>435</v>
      </c>
      <c r="I97" s="28" t="s">
        <v>436</v>
      </c>
      <c r="J97" s="28" t="s">
        <v>437</v>
      </c>
      <c r="K97" s="28" t="s">
        <v>438</v>
      </c>
      <c r="L97" s="30" t="s">
        <v>439</v>
      </c>
    </row>
    <row r="98" spans="1:12" ht="12">
      <c r="A98" s="72" t="s">
        <v>440</v>
      </c>
      <c r="B98" s="46" t="s">
        <v>459</v>
      </c>
      <c r="C98" s="28" t="s">
        <v>441</v>
      </c>
      <c r="D98" s="66" t="s">
        <v>442</v>
      </c>
      <c r="E98" s="35"/>
      <c r="F98" s="28" t="s">
        <v>443</v>
      </c>
      <c r="G98" s="28" t="s">
        <v>444</v>
      </c>
      <c r="H98" s="34" t="s">
        <v>445</v>
      </c>
      <c r="I98" s="28" t="s">
        <v>436</v>
      </c>
      <c r="J98" s="28" t="s">
        <v>446</v>
      </c>
      <c r="K98" s="75"/>
      <c r="L98" s="75"/>
    </row>
  </sheetData>
  <mergeCells count="20">
    <mergeCell ref="B90:C90"/>
    <mergeCell ref="B2:B4"/>
    <mergeCell ref="E2:E4"/>
    <mergeCell ref="A1:L1"/>
    <mergeCell ref="A2:A4"/>
    <mergeCell ref="L6:L7"/>
    <mergeCell ref="F3:G3"/>
    <mergeCell ref="F2:I2"/>
    <mergeCell ref="C2:C4"/>
    <mergeCell ref="D2:D4"/>
    <mergeCell ref="B91:C91"/>
    <mergeCell ref="J10:J11"/>
    <mergeCell ref="L11:L14"/>
    <mergeCell ref="A10:A11"/>
    <mergeCell ref="C10:C11"/>
    <mergeCell ref="G10:G11"/>
    <mergeCell ref="I10:I11"/>
    <mergeCell ref="B87:C87"/>
    <mergeCell ref="B88:C88"/>
    <mergeCell ref="B89:C89"/>
  </mergeCells>
  <printOptions/>
  <pageMargins left="0.2" right="0.21" top="0.43" bottom="0.43" header="0.24" footer="0.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2011-04-20T08:17:15Z</cp:lastPrinted>
  <dcterms:created xsi:type="dcterms:W3CDTF">1996-10-08T23:32:33Z</dcterms:created>
  <dcterms:modified xsi:type="dcterms:W3CDTF">2011-04-20T11:46:54Z</dcterms:modified>
  <cp:category/>
  <cp:version/>
  <cp:contentType/>
  <cp:contentStatus/>
</cp:coreProperties>
</file>